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713.2017 - UDESC - SGPE 315.2017 - Tradução Textual SRP - REL PE 0319.2017 - VIG 12.0718\"/>
    </mc:Choice>
  </mc:AlternateContent>
  <bookViews>
    <workbookView xWindow="0" yWindow="0" windowWidth="20490" windowHeight="8445" tabRatio="857" activeTab="10"/>
  </bookViews>
  <sheets>
    <sheet name="Reitoria_SCII" sheetId="163" r:id="rId1"/>
    <sheet name="ESAG" sheetId="161" r:id="rId2"/>
    <sheet name="CEART" sheetId="164" r:id="rId3"/>
    <sheet name="CEAD" sheetId="165" r:id="rId4"/>
    <sheet name="FAED" sheetId="166" r:id="rId5"/>
    <sheet name="CEFID" sheetId="167" r:id="rId6"/>
    <sheet name="CERES" sheetId="168" r:id="rId7"/>
    <sheet name="CEAVI" sheetId="169" r:id="rId8"/>
    <sheet name="CESFI" sheetId="170" r:id="rId9"/>
    <sheet name="CEO" sheetId="171" r:id="rId10"/>
    <sheet name="GESTOR" sheetId="162" r:id="rId11"/>
    <sheet name="Modelo Anexo II IN 002_2014" sheetId="77" r:id="rId12"/>
  </sheets>
  <definedNames>
    <definedName name="diasuteis" localSheetId="1">#REF!</definedName>
    <definedName name="diasuteis" localSheetId="10">#REF!</definedName>
    <definedName name="diasuteis">#REF!</definedName>
    <definedName name="Ferias" localSheetId="1">#REF!</definedName>
    <definedName name="Ferias" localSheetId="10">#REF!</definedName>
    <definedName name="Ferias">#REF!</definedName>
    <definedName name="RD" localSheetId="1">OFFSET(#REF!,(MATCH(SMALL(#REF!,ROW()-10),#REF!,0)-1),0)</definedName>
    <definedName name="RD" localSheetId="10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L18" i="162" l="1"/>
  <c r="K18" i="162"/>
  <c r="I5" i="166" l="1"/>
  <c r="I6" i="166"/>
  <c r="I7" i="166"/>
  <c r="I8" i="166"/>
  <c r="I9" i="166"/>
  <c r="I10" i="166"/>
  <c r="I11" i="166"/>
  <c r="I12" i="166"/>
  <c r="I13" i="166"/>
  <c r="I14" i="166"/>
  <c r="I15" i="166"/>
  <c r="I16" i="166"/>
  <c r="I17" i="166"/>
  <c r="I4" i="166"/>
  <c r="H8" i="163" l="1"/>
  <c r="H8" i="168"/>
  <c r="H16" i="164" l="1"/>
  <c r="H16" i="161"/>
  <c r="H7" i="166" l="1"/>
  <c r="H7" i="161"/>
  <c r="H7" i="167" l="1"/>
  <c r="H15" i="162" l="1"/>
  <c r="H16" i="162"/>
  <c r="K16" i="162" s="1"/>
  <c r="H17" i="162"/>
  <c r="K17" i="162" s="1"/>
  <c r="I17" i="171"/>
  <c r="J17" i="171" s="1"/>
  <c r="I16" i="171"/>
  <c r="J16" i="171" s="1"/>
  <c r="I15" i="171"/>
  <c r="J15" i="171" s="1"/>
  <c r="I14" i="171"/>
  <c r="J14" i="171" s="1"/>
  <c r="I13" i="171"/>
  <c r="J13" i="171" s="1"/>
  <c r="J12" i="171"/>
  <c r="I12" i="171"/>
  <c r="I11" i="171"/>
  <c r="J11" i="171" s="1"/>
  <c r="I10" i="171"/>
  <c r="J10" i="171" s="1"/>
  <c r="I9" i="171"/>
  <c r="J9" i="171" s="1"/>
  <c r="I8" i="171"/>
  <c r="J8" i="171" s="1"/>
  <c r="I7" i="171"/>
  <c r="J7" i="171" s="1"/>
  <c r="I6" i="171"/>
  <c r="J6" i="171" s="1"/>
  <c r="I5" i="171"/>
  <c r="J5" i="171" s="1"/>
  <c r="I4" i="171"/>
  <c r="J4" i="171" s="1"/>
  <c r="I17" i="170"/>
  <c r="J17" i="170" s="1"/>
  <c r="I16" i="170"/>
  <c r="J16" i="170" s="1"/>
  <c r="I15" i="170"/>
  <c r="J15" i="170" s="1"/>
  <c r="J14" i="170"/>
  <c r="I14" i="170"/>
  <c r="I13" i="170"/>
  <c r="J13" i="170" s="1"/>
  <c r="I12" i="170"/>
  <c r="J12" i="170" s="1"/>
  <c r="I11" i="170"/>
  <c r="J11" i="170" s="1"/>
  <c r="J10" i="170"/>
  <c r="I10" i="170"/>
  <c r="I9" i="170"/>
  <c r="J9" i="170" s="1"/>
  <c r="I8" i="170"/>
  <c r="J8" i="170" s="1"/>
  <c r="I7" i="170"/>
  <c r="J7" i="170" s="1"/>
  <c r="J6" i="170"/>
  <c r="I6" i="170"/>
  <c r="I5" i="170"/>
  <c r="J5" i="170" s="1"/>
  <c r="I4" i="170"/>
  <c r="J4" i="170" s="1"/>
  <c r="I17" i="169"/>
  <c r="J17" i="169" s="1"/>
  <c r="I16" i="169"/>
  <c r="J16" i="169" s="1"/>
  <c r="I15" i="169"/>
  <c r="J15" i="169" s="1"/>
  <c r="I14" i="169"/>
  <c r="J14" i="169" s="1"/>
  <c r="I13" i="169"/>
  <c r="J13" i="169" s="1"/>
  <c r="I12" i="169"/>
  <c r="J12" i="169" s="1"/>
  <c r="I11" i="169"/>
  <c r="J11" i="169" s="1"/>
  <c r="I10" i="169"/>
  <c r="J10" i="169" s="1"/>
  <c r="I9" i="169"/>
  <c r="J9" i="169" s="1"/>
  <c r="I8" i="169"/>
  <c r="J8" i="169" s="1"/>
  <c r="I7" i="169"/>
  <c r="J7" i="169" s="1"/>
  <c r="I6" i="169"/>
  <c r="J6" i="169" s="1"/>
  <c r="I5" i="169"/>
  <c r="J5" i="169" s="1"/>
  <c r="I4" i="169"/>
  <c r="J4" i="169" s="1"/>
  <c r="I17" i="168"/>
  <c r="J17" i="168" s="1"/>
  <c r="I16" i="168"/>
  <c r="J16" i="168" s="1"/>
  <c r="I15" i="168"/>
  <c r="J15" i="168" s="1"/>
  <c r="I14" i="168"/>
  <c r="J14" i="168" s="1"/>
  <c r="I13" i="168"/>
  <c r="J13" i="168" s="1"/>
  <c r="I12" i="168"/>
  <c r="J12" i="168" s="1"/>
  <c r="I11" i="168"/>
  <c r="J11" i="168" s="1"/>
  <c r="I10" i="168"/>
  <c r="J10" i="168" s="1"/>
  <c r="I9" i="168"/>
  <c r="J9" i="168" s="1"/>
  <c r="I8" i="168"/>
  <c r="J8" i="168" s="1"/>
  <c r="I7" i="168"/>
  <c r="J7" i="168" s="1"/>
  <c r="I6" i="168"/>
  <c r="J6" i="168" s="1"/>
  <c r="I5" i="168"/>
  <c r="J5" i="168" s="1"/>
  <c r="I4" i="168"/>
  <c r="J4" i="168" s="1"/>
  <c r="I17" i="167"/>
  <c r="J17" i="167" s="1"/>
  <c r="I16" i="167"/>
  <c r="J16" i="167" s="1"/>
  <c r="I15" i="167"/>
  <c r="J15" i="167" s="1"/>
  <c r="I14" i="167"/>
  <c r="J14" i="167" s="1"/>
  <c r="I13" i="167"/>
  <c r="J13" i="167" s="1"/>
  <c r="I12" i="167"/>
  <c r="J12" i="167" s="1"/>
  <c r="I11" i="167"/>
  <c r="J11" i="167" s="1"/>
  <c r="J10" i="167"/>
  <c r="I10" i="167"/>
  <c r="I9" i="167"/>
  <c r="J9" i="167" s="1"/>
  <c r="I8" i="167"/>
  <c r="J8" i="167" s="1"/>
  <c r="I7" i="167"/>
  <c r="J7" i="167" s="1"/>
  <c r="I6" i="167"/>
  <c r="J6" i="167" s="1"/>
  <c r="I5" i="167"/>
  <c r="J5" i="167" s="1"/>
  <c r="I4" i="167"/>
  <c r="J4" i="167" s="1"/>
  <c r="J17" i="166"/>
  <c r="J16" i="166"/>
  <c r="J15" i="166"/>
  <c r="J14" i="166"/>
  <c r="J13" i="166"/>
  <c r="J12" i="166"/>
  <c r="J11" i="166"/>
  <c r="J10" i="166"/>
  <c r="J9" i="166"/>
  <c r="J8" i="166"/>
  <c r="J7" i="166"/>
  <c r="J6" i="166"/>
  <c r="J5" i="166"/>
  <c r="J4" i="166"/>
  <c r="I17" i="165"/>
  <c r="J17" i="165" s="1"/>
  <c r="I16" i="165"/>
  <c r="J16" i="165" s="1"/>
  <c r="I15" i="165"/>
  <c r="J15" i="165" s="1"/>
  <c r="J14" i="165"/>
  <c r="I14" i="165"/>
  <c r="I13" i="165"/>
  <c r="J13" i="165" s="1"/>
  <c r="J12" i="165"/>
  <c r="I12" i="165"/>
  <c r="I11" i="165"/>
  <c r="J11" i="165" s="1"/>
  <c r="I10" i="165"/>
  <c r="J10" i="165" s="1"/>
  <c r="I9" i="165"/>
  <c r="J9" i="165" s="1"/>
  <c r="I8" i="165"/>
  <c r="J8" i="165" s="1"/>
  <c r="I7" i="165"/>
  <c r="J7" i="165" s="1"/>
  <c r="J6" i="165"/>
  <c r="I6" i="165"/>
  <c r="I5" i="165"/>
  <c r="J5" i="165" s="1"/>
  <c r="J4" i="165"/>
  <c r="I4" i="165"/>
  <c r="I17" i="164"/>
  <c r="J17" i="164" s="1"/>
  <c r="I16" i="164"/>
  <c r="J16" i="164" s="1"/>
  <c r="I15" i="164"/>
  <c r="J15" i="164" s="1"/>
  <c r="I14" i="164"/>
  <c r="J14" i="164" s="1"/>
  <c r="I13" i="164"/>
  <c r="J13" i="164" s="1"/>
  <c r="J12" i="164"/>
  <c r="I12" i="164"/>
  <c r="I11" i="164"/>
  <c r="J11" i="164" s="1"/>
  <c r="J10" i="164"/>
  <c r="I10" i="164"/>
  <c r="I9" i="164"/>
  <c r="J9" i="164" s="1"/>
  <c r="I8" i="164"/>
  <c r="J8" i="164" s="1"/>
  <c r="I7" i="164"/>
  <c r="J7" i="164" s="1"/>
  <c r="I6" i="164"/>
  <c r="J6" i="164" s="1"/>
  <c r="I5" i="164"/>
  <c r="J5" i="164" s="1"/>
  <c r="J4" i="164"/>
  <c r="I4" i="164"/>
  <c r="I17" i="161"/>
  <c r="J17" i="161" s="1"/>
  <c r="I16" i="161"/>
  <c r="J16" i="161" s="1"/>
  <c r="I15" i="161"/>
  <c r="J15" i="161" s="1"/>
  <c r="I14" i="161"/>
  <c r="J14" i="161" s="1"/>
  <c r="I13" i="161"/>
  <c r="J13" i="161" s="1"/>
  <c r="J12" i="161"/>
  <c r="I12" i="161"/>
  <c r="I11" i="161"/>
  <c r="J11" i="161" s="1"/>
  <c r="I10" i="161"/>
  <c r="J10" i="161" s="1"/>
  <c r="I9" i="161"/>
  <c r="J9" i="161" s="1"/>
  <c r="J8" i="161"/>
  <c r="I8" i="161"/>
  <c r="I7" i="161"/>
  <c r="J7" i="161" s="1"/>
  <c r="I6" i="161"/>
  <c r="J6" i="161" s="1"/>
  <c r="I5" i="161"/>
  <c r="J5" i="161" s="1"/>
  <c r="J4" i="161"/>
  <c r="I4" i="161"/>
  <c r="I15" i="163"/>
  <c r="J15" i="163" s="1"/>
  <c r="I16" i="163"/>
  <c r="J16" i="163" s="1"/>
  <c r="I17" i="163"/>
  <c r="I15" i="162" l="1"/>
  <c r="L15" i="162" s="1"/>
  <c r="I17" i="162"/>
  <c r="L17" i="162" s="1"/>
  <c r="I16" i="162"/>
  <c r="J17" i="163"/>
  <c r="K15" i="162"/>
  <c r="H5" i="162"/>
  <c r="K5" i="162" s="1"/>
  <c r="H6" i="162"/>
  <c r="K6" i="162" s="1"/>
  <c r="H7" i="162"/>
  <c r="K7" i="162" s="1"/>
  <c r="H8" i="162"/>
  <c r="K8" i="162" s="1"/>
  <c r="H9" i="162"/>
  <c r="K9" i="162" s="1"/>
  <c r="H10" i="162"/>
  <c r="K10" i="162" s="1"/>
  <c r="H11" i="162"/>
  <c r="K11" i="162" s="1"/>
  <c r="H12" i="162"/>
  <c r="K12" i="162" s="1"/>
  <c r="H13" i="162"/>
  <c r="K13" i="162" s="1"/>
  <c r="H14" i="162"/>
  <c r="K14" i="162" s="1"/>
  <c r="H4" i="162"/>
  <c r="K4" i="162" s="1"/>
  <c r="J15" i="162" l="1"/>
  <c r="L26" i="162"/>
  <c r="J17" i="162"/>
  <c r="J16" i="162"/>
  <c r="L16" i="162"/>
  <c r="I4" i="163"/>
  <c r="I12" i="163"/>
  <c r="J12" i="163" s="1"/>
  <c r="I13" i="163"/>
  <c r="J13" i="163" s="1"/>
  <c r="I14" i="163"/>
  <c r="J14" i="163" s="1"/>
  <c r="I5" i="163"/>
  <c r="J5" i="163" s="1"/>
  <c r="I6" i="163"/>
  <c r="J6" i="163" s="1"/>
  <c r="I7" i="163"/>
  <c r="J7" i="163" s="1"/>
  <c r="I8" i="163"/>
  <c r="J8" i="163" s="1"/>
  <c r="I9" i="163"/>
  <c r="J9" i="163" s="1"/>
  <c r="I10" i="163"/>
  <c r="J10" i="163" s="1"/>
  <c r="I11" i="163"/>
  <c r="J11" i="163" s="1"/>
  <c r="I4" i="162" l="1"/>
  <c r="I8" i="162"/>
  <c r="I12" i="162"/>
  <c r="I5" i="162"/>
  <c r="I9" i="162"/>
  <c r="I13" i="162"/>
  <c r="I6" i="162"/>
  <c r="I10" i="162"/>
  <c r="I14" i="162"/>
  <c r="I7" i="162"/>
  <c r="I11" i="162"/>
  <c r="J4" i="163"/>
  <c r="L7" i="162" l="1"/>
  <c r="J7" i="162"/>
  <c r="L10" i="162"/>
  <c r="J10" i="162"/>
  <c r="L13" i="162"/>
  <c r="J13" i="162"/>
  <c r="L5" i="162"/>
  <c r="J5" i="162"/>
  <c r="L8" i="162"/>
  <c r="J8" i="162"/>
  <c r="J11" i="162"/>
  <c r="L11" i="162"/>
  <c r="J14" i="162"/>
  <c r="L14" i="162"/>
  <c r="J6" i="162"/>
  <c r="L6" i="162"/>
  <c r="L9" i="162"/>
  <c r="J9" i="162"/>
  <c r="L12" i="162"/>
  <c r="J12" i="162"/>
  <c r="J4" i="162"/>
  <c r="L4" i="162"/>
  <c r="L27" i="162" l="1"/>
  <c r="L29" i="162" s="1"/>
</calcChain>
</file>

<file path=xl/comments1.xml><?xml version="1.0" encoding="utf-8"?>
<comments xmlns="http://schemas.openxmlformats.org/spreadsheetml/2006/main">
  <authors>
    <author>MARCELO DARCI DE SOUZA</author>
  </authors>
  <commentList>
    <comment ref="H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do ceres para PROPPG 100 laudas 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H7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 faed - 37 - 20/02/18
</t>
        </r>
      </text>
    </comment>
    <comment ref="H16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CEART 3 hs 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H16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pela ESAG 03 hs 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H7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PELO cefid 15 UND 20/02/18 
cedido pela esag 37 um 20/02/18
</t>
        </r>
      </text>
    </comment>
  </commentList>
</comments>
</file>

<file path=xl/comments5.xml><?xml version="1.0" encoding="utf-8"?>
<comments xmlns="http://schemas.openxmlformats.org/spreadsheetml/2006/main">
  <authors>
    <author>MARCELO DARCI DE SOUZA</author>
    <author>ITAMAR IVO DA CONCEICAO FILHO</author>
  </authors>
  <commentList>
    <comment ref="H7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 FAED - 20/02/18 - 15 UND
</t>
        </r>
      </text>
    </comment>
    <comment ref="K8" authorId="1" shapeId="0">
      <text>
        <r>
          <rPr>
            <b/>
            <sz val="9"/>
            <color indexed="81"/>
            <rFont val="Segoe UI"/>
            <family val="2"/>
          </rPr>
          <t>ITAMAR IVO DA CONCEICAO FILHO:</t>
        </r>
        <r>
          <rPr>
            <sz val="9"/>
            <color indexed="81"/>
            <rFont val="Segoe UI"/>
            <family val="2"/>
          </rPr>
          <t xml:space="preserve">
Proap Fisio</t>
        </r>
      </text>
    </comment>
    <comment ref="L8" authorId="1" shapeId="0">
      <text>
        <r>
          <rPr>
            <b/>
            <sz val="9"/>
            <color indexed="81"/>
            <rFont val="Segoe UI"/>
            <charset val="1"/>
          </rPr>
          <t>ITAMAR IVO DA CONCEICAO FILHO:</t>
        </r>
        <r>
          <rPr>
            <sz val="9"/>
            <color indexed="81"/>
            <rFont val="Segoe UI"/>
            <charset val="1"/>
          </rPr>
          <t xml:space="preserve">
Paex Soraia. Pedido pela Thuane Huyer da Roza</t>
        </r>
      </text>
    </comment>
  </commentList>
</comments>
</file>

<file path=xl/comments6.xml><?xml version="1.0" encoding="utf-8"?>
<comments xmlns="http://schemas.openxmlformats.org/spreadsheetml/2006/main">
  <authors>
    <author>MARCELO DARCI DE SOUZA</author>
  </authors>
  <commentList>
    <comment ref="H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 PROPPG </t>
        </r>
      </text>
    </comment>
  </commentList>
</comments>
</file>

<file path=xl/sharedStrings.xml><?xml version="1.0" encoding="utf-8"?>
<sst xmlns="http://schemas.openxmlformats.org/spreadsheetml/2006/main" count="876" uniqueCount="94">
  <si>
    <t>Saldo / Automático</t>
  </si>
  <si>
    <t>LOTE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</si>
  <si>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</si>
  <si>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</si>
  <si>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</si>
  <si>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</si>
  <si>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</si>
  <si>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</si>
  <si>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</si>
  <si>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</si>
  <si>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</si>
  <si>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</si>
  <si>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</si>
  <si>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</si>
  <si>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</si>
  <si>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</si>
  <si>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</si>
  <si>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</si>
  <si>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</si>
  <si>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</si>
  <si>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</si>
  <si>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</si>
  <si>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</si>
  <si>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</si>
  <si>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</si>
  <si>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</si>
  <si>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</si>
  <si>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</si>
  <si>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</si>
  <si>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</si>
  <si>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</si>
  <si>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</si>
  <si>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</si>
  <si>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</si>
  <si>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</si>
  <si>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</si>
  <si>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</si>
  <si>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ESPECIFICAÇÃO</t>
  </si>
  <si>
    <t>ITEM</t>
  </si>
  <si>
    <t>PRESTAÇÃO DE SERVIÇO DE TRADUÇÃO DE TEXTO CORRIDO: Tradução de texto corrido nas língua Inglesa para a língua Portuguesa, no formato Word. Uma lauda equivale a 2100 caracteres com espaçamento, ou fração conforme Termo de referência. Qualidade compativel com os periódios Qualis A (CAPES).</t>
  </si>
  <si>
    <t>PRESTAÇÃO DE SERVIÇO DE TRADUÇÃO DE TEXTO CORRIDO: Tradução de texto corrido nas línguas Francesa para a língua Portuguesa, no formato Word. Uma lauda equivale a 2100 caracteres com espaçamento, ou fração  conforme Termo de referência. Qualidade compativel com os periódios Qualis A (CAPES).</t>
  </si>
  <si>
    <t>PRESTAÇÃO DE SERVIÇO DE TRADUÇÃO DE TEXTO CORRIDO: Tradução de texto corrido nas línguas Espanhola para a língua Portuguesa, no formato Word. Uma lauda equivale a 2100 caracteres com espaçamento, ou fração conforme  Termo de referência. Qualidade compativel com os periódios Qualis A (CAPES).</t>
  </si>
  <si>
    <t>PRESTAÇÃO DE SERVIÇO DE TRADUÇÃO DE TEXTO CORRIDO: Tradução de texto corrido nas línguas Italiana para a língua Portuguesa, no formato Word. Uma lauda equivale a 2100 caracteres com espaçamento, ou fração conforme Termo de referência. Qualidade compativel com os periódios Qualis A (CAPES).</t>
  </si>
  <si>
    <t>PRESTAÇÃO DE SERVIÇO DE TRADUÇÃO DE TEXTO CORRIDO: Língua Portuguesa para as línguas Inglesa, no formato Word. Uma lauda equivale a 2100 caracteres com espaçamento, ou fração conforme Termo de referência.  Qualidade compativel com os periódios Qualis A (CAPES).</t>
  </si>
  <si>
    <t>PRESTAÇÃO DE SERVIÇO DE TRADUÇÃO DE TEXTO CORRIDO: Língua Portuguesa para as língua Francesa, no formato Word. Uma lauda equivale a 2100 caracteres com espaçamento, ou fração conforme Termo de referência.  Qualidade compativel com os periódios Qualis A (CAPES).</t>
  </si>
  <si>
    <t>PRESTAÇÃO DE SERVIÇO DE TRADUÇÃO DE TEXTO CORRIDO: Língua Portuguesa para as línguas Espanhola, no formato Word. Uma lauda equivale a 2100 caracteres com espaçamento, ou fração conforme Termo de referência.  Qualidade compativel com os periódios Qualis A (CAPES).</t>
  </si>
  <si>
    <t>PRESTAÇÃO DE SERVIÇO DE TRADUÇÃO DE TEXTO CORRIDO: Língua Portuguesa para as língua Italiana, no formato Word. Uma lauda equivale a 2100 caracteres com espaçamento, ou fração conforme Termo de referência.  Qualidade compativel com os periódios Qualis A (CAPES).</t>
  </si>
  <si>
    <t>PRESTAÇÃO DE SERVIÇO DE REVISÃO DE TEXTO CORRIDO EM LINGUA ESTRANGEIRA: Revisão de texto corrido na língua estrangeira (Inglesa) corrido no formato Word. Uma lauda equivale a 2100 caracteres com espaçamento, ou fração conforme Termo de referência.  Qualidade compativel com os periódios Qualis A (CAPES).</t>
  </si>
  <si>
    <t>PRESTAÇÃO DE SERVIÇO DE REVISÃO DE TEXTO CORRIDO EM LINGUA ESTRANGEIRA: Revisão de texto corrido na língua estrangeira (Francesa) corrido no formato Word. Uma lauda equivale a 2100 caracteres com espaçamento, ou fração conforme Termo de referência.  Qualidade compativel com os periódios Qualis A (CAPES).</t>
  </si>
  <si>
    <t>PRESTAÇÃO DE SERVIÇO DE REVISÃO DE TEXTO CORRIDO EM LINGUA ESTRANGEIRA: Revisão de texto corrido na língua estrangeira (Espanhola) corrido no formato Word. Uma lauda equivale a 2100 caracteres com espaçamento, ou fração conforme Termo de referência.  Qualidade compativel com os periódios Qualis A (CAPES).</t>
  </si>
  <si>
    <t>LAUDA</t>
  </si>
  <si>
    <t>OBJETO: CONTRATAÇÃO DE EMPRESA PARA PRESTAÇÃO DE SERVIÇOS DE TRADUÇÃO, REVISÃO TEXTUAL E TRADUÇÃO SIMULTÂNEA PARA A UDESC</t>
  </si>
  <si>
    <t>CENTRO PARTICIPANTE: GESTOR</t>
  </si>
  <si>
    <t>CONTRATAÇÃO DE EMPRESA PARA PRESTAÇÃO DE SERVIÇOS DE TRADUÇÃO, REVISÃO TEXTUAL E TRADUÇÃO SIMULTÂNEA PARA A UDESC</t>
  </si>
  <si>
    <t xml:space="preserve">PROCESSO: 0713/2017/UDESC REL </t>
  </si>
  <si>
    <t>VIGÊNCIA DA ATA: 13/07/2017 até 12/07/2018</t>
  </si>
  <si>
    <t xml:space="preserve"> AF/OS nº  xxxx/2017 Qtde. DT</t>
  </si>
  <si>
    <t xml:space="preserve">CENTRO PARTICIPANTE: </t>
  </si>
  <si>
    <t>MS TRADUÇÕES LTDA ME  CNPJ 08.966.620/0001-91</t>
  </si>
  <si>
    <t>PRESTAÇÃO DE SERVIÇO DE TRADUÇÃO SIMULTÂNEA: língua Inglesa para a língua Portuguesa e da língua Portuguesa para a língua Inglesa.</t>
  </si>
  <si>
    <t>PRESTAÇÃO DE SERVIÇO DE TRADUÇÃO SIMULTÂNEA: língua francesa para a língua Portuguesa e da língua Portuguesa para a língua francesa.</t>
  </si>
  <si>
    <t>PRESTAÇÃO DE SERVIÇO DE TRADUÇÃO SIMULTÂNEA: língua italiana para a língua Portuguesa e da língua Portuguesa para a língua italiana.</t>
  </si>
  <si>
    <t xml:space="preserve">HORA </t>
  </si>
  <si>
    <t>339039-05</t>
  </si>
  <si>
    <t>PROCESSO: 0713/2017/UDESC REL - SRP</t>
  </si>
  <si>
    <t xml:space="preserve"> AF nº  915/2017 FAED</t>
  </si>
  <si>
    <t xml:space="preserve"> AF/OS nº  1110/2017 Qtde. DT</t>
  </si>
  <si>
    <t xml:space="preserve"> AF/OS nº  1187/2017 Qtde. DT</t>
  </si>
  <si>
    <t xml:space="preserve"> AF/OS nº  1271/2017 Qtde. DT</t>
  </si>
  <si>
    <t xml:space="preserve"> AF/OS nº  1405/2017 Qtde. DT</t>
  </si>
  <si>
    <t xml:space="preserve"> AF/OS nº  1556/2017 Qtde. DT</t>
  </si>
  <si>
    <t xml:space="preserve"> AF/OS nº  1670/2017 Qtde. DT</t>
  </si>
  <si>
    <t xml:space="preserve"> AF/OS nº  1029-2017 Qtde. DT</t>
  </si>
  <si>
    <t xml:space="preserve"> AF/OS nº  1179/2017 Qtde. DT</t>
  </si>
  <si>
    <t xml:space="preserve"> AF/OS nº  1254/2017 Qtde. DT</t>
  </si>
  <si>
    <t xml:space="preserve"> AF/OS nº  1462/2017 Qtde. DT</t>
  </si>
  <si>
    <t xml:space="preserve"> AF/OS nº  1657/2017 Qtde. DT</t>
  </si>
  <si>
    <t xml:space="preserve"> AF/OS nº  1665/2017 Qtde. DT</t>
  </si>
  <si>
    <t xml:space="preserve"> AF/OS nº  1666/2017 Qtde. DT</t>
  </si>
  <si>
    <t xml:space="preserve"> OS nº  1139/2018 Qtde. DT</t>
  </si>
  <si>
    <t xml:space="preserve"> OS nº  1209/2018 Qtde. DT</t>
  </si>
  <si>
    <t xml:space="preserve"> AF/OS nº  165/2018 Qtde. DT</t>
  </si>
  <si>
    <t xml:space="preserve"> AF/OS nº  187/2018 Qtde. DT</t>
  </si>
  <si>
    <t xml:space="preserve"> AF/OS nº1086/2017 Qtde. DT</t>
  </si>
  <si>
    <t xml:space="preserve"> AF/OS nº1193/2018 Qtde. DT</t>
  </si>
  <si>
    <t xml:space="preserve"> AF/OS nº  872/2017 Qtde. DT</t>
  </si>
  <si>
    <t xml:space="preserve"> AF/OS nº  1102/2018 Qtde. DT</t>
  </si>
  <si>
    <t xml:space="preserve"> AF/OS nº  43/2018 Qtde. DT</t>
  </si>
  <si>
    <t xml:space="preserve"> AF/OS nº  650/2018 Qtde. DT</t>
  </si>
  <si>
    <t xml:space="preserve"> AF/OS nº  657/2018 Qtde. DT</t>
  </si>
  <si>
    <t xml:space="preserve"> AF/OS nº  933/2018 Qtde. DT</t>
  </si>
  <si>
    <t xml:space="preserve"> AF/OS nº  1079/2018 Qtde. DT</t>
  </si>
  <si>
    <t xml:space="preserve"> AF/OS nº  1194/2018 Qtde. DT</t>
  </si>
  <si>
    <t>Resumo Atualizado em 16/08/2018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</si>
</sst>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5"/>
      <name val="Calibri"/>
      <family val="2"/>
      <scheme val="minor"/>
    </font>
    <font>
      <sz val="16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9" fillId="12" borderId="0" applyNumberFormat="0" applyBorder="0" applyAlignment="0" applyProtection="0"/>
  </cellStyleXfs>
  <cellXfs count="103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1" fontId="6" fillId="0" borderId="0" xfId="1" applyNumberFormat="1" applyFont="1" applyFill="1" applyAlignment="1" applyProtection="1">
      <alignment horizontal="center" wrapText="1"/>
      <protection locked="0"/>
    </xf>
    <xf numFmtId="0" fontId="6" fillId="0" borderId="1" xfId="1" applyFont="1" applyBorder="1" applyAlignment="1" applyProtection="1">
      <alignment wrapText="1"/>
      <protection locked="0"/>
    </xf>
    <xf numFmtId="41" fontId="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wrapText="1"/>
    </xf>
    <xf numFmtId="41" fontId="6" fillId="7" borderId="1" xfId="0" applyNumberFormat="1" applyFont="1" applyFill="1" applyBorder="1" applyAlignment="1">
      <alignment horizontal="center" vertical="center" wrapText="1"/>
    </xf>
    <xf numFmtId="44" fontId="6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68" fontId="18" fillId="8" borderId="6" xfId="1" applyNumberFormat="1" applyFont="1" applyFill="1" applyBorder="1" applyAlignment="1" applyProtection="1">
      <alignment horizontal="right"/>
      <protection locked="0"/>
    </xf>
    <xf numFmtId="168" fontId="18" fillId="8" borderId="11" xfId="1" applyNumberFormat="1" applyFont="1" applyFill="1" applyBorder="1" applyAlignment="1" applyProtection="1">
      <alignment horizontal="right"/>
      <protection locked="0"/>
    </xf>
    <xf numFmtId="2" fontId="18" fillId="8" borderId="11" xfId="1" applyNumberFormat="1" applyFont="1" applyFill="1" applyBorder="1" applyAlignment="1">
      <alignment horizontal="right"/>
    </xf>
    <xf numFmtId="0" fontId="18" fillId="8" borderId="12" xfId="1" applyFont="1" applyFill="1" applyBorder="1" applyAlignment="1" applyProtection="1">
      <alignment horizontal="left"/>
      <protection locked="0"/>
    </xf>
    <xf numFmtId="0" fontId="18" fillId="8" borderId="17" xfId="1" applyFont="1" applyFill="1" applyBorder="1" applyAlignment="1" applyProtection="1">
      <alignment horizontal="left"/>
      <protection locked="0"/>
    </xf>
    <xf numFmtId="0" fontId="18" fillId="8" borderId="13" xfId="1" applyFont="1" applyFill="1" applyBorder="1" applyAlignment="1" applyProtection="1">
      <alignment horizontal="left"/>
      <protection locked="0"/>
    </xf>
    <xf numFmtId="0" fontId="18" fillId="8" borderId="0" xfId="1" applyFont="1" applyFill="1" applyBorder="1" applyAlignment="1" applyProtection="1">
      <alignment horizontal="left"/>
      <protection locked="0"/>
    </xf>
    <xf numFmtId="0" fontId="18" fillId="8" borderId="14" xfId="1" applyFont="1" applyFill="1" applyBorder="1" applyAlignment="1" applyProtection="1">
      <alignment horizontal="left"/>
      <protection locked="0"/>
    </xf>
    <xf numFmtId="0" fontId="18" fillId="8" borderId="16" xfId="1" applyFont="1" applyFill="1" applyBorder="1" applyAlignment="1" applyProtection="1">
      <alignment horizontal="left"/>
      <protection locked="0"/>
    </xf>
    <xf numFmtId="166" fontId="6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</xf>
    <xf numFmtId="168" fontId="6" fillId="2" borderId="1" xfId="3" applyNumberFormat="1" applyFont="1" applyFill="1" applyBorder="1" applyAlignment="1" applyProtection="1">
      <alignment horizontal="center" vertical="center" wrapText="1"/>
    </xf>
    <xf numFmtId="166" fontId="6" fillId="7" borderId="1" xfId="0" applyNumberFormat="1" applyFont="1" applyFill="1" applyBorder="1" applyAlignment="1">
      <alignment horizontal="center" vertical="center" wrapText="1"/>
    </xf>
    <xf numFmtId="3" fontId="6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vertical="center" wrapText="1"/>
    </xf>
    <xf numFmtId="168" fontId="6" fillId="0" borderId="1" xfId="13" applyNumberFormat="1" applyFont="1" applyBorder="1" applyAlignment="1">
      <alignment vertical="center"/>
    </xf>
    <xf numFmtId="168" fontId="6" fillId="0" borderId="1" xfId="13" applyNumberFormat="1" applyFont="1" applyFill="1" applyBorder="1" applyAlignment="1">
      <alignment horizontal="center" vertical="center" wrapText="1"/>
    </xf>
    <xf numFmtId="168" fontId="6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8" fontId="6" fillId="0" borderId="1" xfId="8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8" fontId="6" fillId="0" borderId="1" xfId="8" applyNumberFormat="1" applyFont="1" applyFill="1" applyBorder="1" applyAlignment="1">
      <alignment horizontal="center" vertical="center" wrapText="1"/>
    </xf>
    <xf numFmtId="44" fontId="6" fillId="13" borderId="0" xfId="1" applyNumberFormat="1" applyFont="1" applyFill="1" applyBorder="1" applyAlignment="1">
      <alignment wrapText="1"/>
    </xf>
    <xf numFmtId="41" fontId="6" fillId="7" borderId="1" xfId="0" applyNumberFormat="1" applyFont="1" applyFill="1" applyBorder="1" applyAlignment="1">
      <alignment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 applyProtection="1">
      <alignment horizontal="center" vertical="center" wrapText="1"/>
      <protection locked="0"/>
    </xf>
    <xf numFmtId="168" fontId="6" fillId="0" borderId="1" xfId="1" applyNumberFormat="1" applyFont="1" applyBorder="1" applyAlignment="1" applyProtection="1">
      <alignment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10" fontId="18" fillId="8" borderId="7" xfId="12" applyNumberFormat="1" applyFont="1" applyFill="1" applyBorder="1" applyAlignment="1" applyProtection="1">
      <alignment horizontal="right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wrapText="1"/>
      <protection locked="0"/>
    </xf>
    <xf numFmtId="0" fontId="6" fillId="0" borderId="6" xfId="1" applyFont="1" applyFill="1" applyBorder="1" applyAlignment="1">
      <alignment horizontal="center" vertical="justify" textRotation="90"/>
    </xf>
    <xf numFmtId="0" fontId="6" fillId="0" borderId="11" xfId="1" applyFont="1" applyFill="1" applyBorder="1" applyAlignment="1">
      <alignment horizontal="center" vertical="justify" textRotation="90"/>
    </xf>
    <xf numFmtId="0" fontId="6" fillId="0" borderId="7" xfId="1" applyFont="1" applyFill="1" applyBorder="1" applyAlignment="1">
      <alignment horizontal="center" vertical="justify" textRotation="90"/>
    </xf>
    <xf numFmtId="0" fontId="6" fillId="6" borderId="1" xfId="0" applyNumberFormat="1" applyFont="1" applyFill="1" applyBorder="1" applyAlignment="1">
      <alignment horizontal="left" vertical="center" wrapText="1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13" borderId="1" xfId="26" applyFont="1" applyFill="1" applyBorder="1" applyAlignment="1">
      <alignment horizontal="center" vertical="center" textRotation="90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8" fillId="8" borderId="8" xfId="1" applyFont="1" applyFill="1" applyBorder="1" applyAlignment="1" applyProtection="1">
      <alignment horizontal="left"/>
      <protection locked="0"/>
    </xf>
    <xf numFmtId="0" fontId="18" fillId="8" borderId="9" xfId="1" applyFont="1" applyFill="1" applyBorder="1" applyAlignment="1" applyProtection="1">
      <alignment horizontal="left"/>
      <protection locked="0"/>
    </xf>
    <xf numFmtId="0" fontId="18" fillId="8" borderId="10" xfId="1" applyFont="1" applyFill="1" applyBorder="1" applyAlignment="1" applyProtection="1">
      <alignment horizontal="left"/>
      <protection locked="0"/>
    </xf>
    <xf numFmtId="0" fontId="18" fillId="8" borderId="1" xfId="1" applyFont="1" applyFill="1" applyBorder="1" applyAlignment="1">
      <alignment vertical="center" wrapText="1"/>
    </xf>
    <xf numFmtId="0" fontId="18" fillId="8" borderId="14" xfId="1" applyFont="1" applyFill="1" applyBorder="1" applyAlignment="1">
      <alignment vertical="center" wrapText="1"/>
    </xf>
    <xf numFmtId="0" fontId="18" fillId="8" borderId="16" xfId="1" applyFont="1" applyFill="1" applyBorder="1" applyAlignment="1">
      <alignment vertical="center" wrapText="1"/>
    </xf>
    <xf numFmtId="0" fontId="18" fillId="8" borderId="15" xfId="1" applyFont="1" applyFill="1" applyBorder="1" applyAlignment="1">
      <alignment vertical="center" wrapText="1"/>
    </xf>
    <xf numFmtId="0" fontId="6" fillId="6" borderId="1" xfId="0" applyNumberFormat="1" applyFont="1" applyFill="1" applyBorder="1" applyAlignment="1">
      <alignment vertical="center" wrapText="1"/>
    </xf>
    <xf numFmtId="4" fontId="6" fillId="0" borderId="0" xfId="1" applyNumberFormat="1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27">
    <cellStyle name="40% - Accent4" xfId="26"/>
    <cellStyle name="Moeda" xfId="13" builtinId="4"/>
    <cellStyle name="Moeda 2" xfId="5"/>
    <cellStyle name="Moeda 2 2" xfId="9"/>
    <cellStyle name="Moeda 3" xfId="8"/>
    <cellStyle name="Moeda 3 2" xfId="19"/>
    <cellStyle name="Moeda 4" xfId="14"/>
    <cellStyle name="Moeda 4 2" xfId="23"/>
    <cellStyle name="Moeda 5" xfId="22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21"/>
    <cellStyle name="Separador de milhares 2 2 3" xfId="16"/>
    <cellStyle name="Separador de milhares 2 2 3 2" xfId="25"/>
    <cellStyle name="Separador de milhares 2 2 4" xfId="18"/>
    <cellStyle name="Separador de milhares 2 3" xfId="6"/>
    <cellStyle name="Separador de milhares 2 3 2" xfId="10"/>
    <cellStyle name="Separador de milhares 2 3 2 2" xfId="20"/>
    <cellStyle name="Separador de milhares 2 3 3" xfId="15"/>
    <cellStyle name="Separador de milhares 2 3 3 2" xfId="24"/>
    <cellStyle name="Separador de milhares 2 3 4" xfId="17"/>
    <cellStyle name="Separador de milhares 3" xfId="3"/>
    <cellStyle name="Título 5" xf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"/>
  <sheetViews>
    <sheetView topLeftCell="A7" zoomScale="71" zoomScaleNormal="71" workbookViewId="0">
      <selection activeCell="M4" sqref="M4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3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4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78" t="s">
        <v>54</v>
      </c>
      <c r="B1" s="78"/>
      <c r="C1" s="78"/>
      <c r="D1" s="78" t="s">
        <v>51</v>
      </c>
      <c r="E1" s="78"/>
      <c r="F1" s="78"/>
      <c r="G1" s="78"/>
      <c r="H1" s="78" t="s">
        <v>55</v>
      </c>
      <c r="I1" s="78"/>
      <c r="J1" s="78"/>
      <c r="K1" s="79" t="s">
        <v>79</v>
      </c>
      <c r="L1" s="79" t="s">
        <v>80</v>
      </c>
      <c r="M1" s="79" t="s">
        <v>56</v>
      </c>
      <c r="N1" s="79" t="s">
        <v>56</v>
      </c>
      <c r="O1" s="79" t="s">
        <v>56</v>
      </c>
      <c r="P1" s="79" t="s">
        <v>56</v>
      </c>
      <c r="Q1" s="79" t="s">
        <v>56</v>
      </c>
      <c r="R1" s="79" t="s">
        <v>56</v>
      </c>
      <c r="S1" s="79" t="s">
        <v>56</v>
      </c>
      <c r="T1" s="79" t="s">
        <v>56</v>
      </c>
      <c r="U1" s="79" t="s">
        <v>56</v>
      </c>
      <c r="V1" s="79" t="s">
        <v>56</v>
      </c>
    </row>
    <row r="2" spans="1:22" ht="21.75" customHeight="1" x14ac:dyDescent="0.25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16" customFormat="1" ht="30" x14ac:dyDescent="0.2">
      <c r="A3" s="25" t="s">
        <v>3</v>
      </c>
      <c r="B3" s="25" t="s">
        <v>1</v>
      </c>
      <c r="C3" s="25" t="s">
        <v>38</v>
      </c>
      <c r="D3" s="26" t="s">
        <v>37</v>
      </c>
      <c r="E3" s="26" t="s">
        <v>27</v>
      </c>
      <c r="F3" s="26" t="s">
        <v>28</v>
      </c>
      <c r="G3" s="27" t="s">
        <v>4</v>
      </c>
      <c r="H3" s="28" t="s">
        <v>26</v>
      </c>
      <c r="I3" s="29" t="s">
        <v>0</v>
      </c>
      <c r="J3" s="25" t="s">
        <v>5</v>
      </c>
      <c r="K3" s="68">
        <v>43285</v>
      </c>
      <c r="L3" s="68">
        <v>43293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  <c r="U3" s="30" t="s">
        <v>2</v>
      </c>
      <c r="V3" s="30" t="s">
        <v>2</v>
      </c>
    </row>
    <row r="4" spans="1:22" ht="90" x14ac:dyDescent="0.25">
      <c r="A4" s="80" t="s">
        <v>58</v>
      </c>
      <c r="B4" s="84">
        <v>1</v>
      </c>
      <c r="C4" s="55">
        <v>1</v>
      </c>
      <c r="D4" s="38" t="s">
        <v>39</v>
      </c>
      <c r="E4" s="55" t="s">
        <v>50</v>
      </c>
      <c r="F4" s="21" t="s">
        <v>63</v>
      </c>
      <c r="G4" s="57">
        <v>38.619999999999997</v>
      </c>
      <c r="H4" s="23">
        <v>25</v>
      </c>
      <c r="I4" s="31">
        <f>H4-(SUM(K4:V4))</f>
        <v>25</v>
      </c>
      <c r="J4" s="32" t="str">
        <f>IF(I4&lt;0,"ATENÇÃO","OK")</f>
        <v>OK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80"/>
      <c r="B5" s="84"/>
      <c r="C5" s="35">
        <v>2</v>
      </c>
      <c r="D5" s="39" t="s">
        <v>40</v>
      </c>
      <c r="E5" s="36" t="s">
        <v>50</v>
      </c>
      <c r="F5" s="36" t="s">
        <v>63</v>
      </c>
      <c r="G5" s="58">
        <v>43.56</v>
      </c>
      <c r="H5" s="23">
        <v>20</v>
      </c>
      <c r="I5" s="31">
        <f t="shared" ref="I5:I11" si="0">H5-(SUM(K5:V5))</f>
        <v>20</v>
      </c>
      <c r="J5" s="32" t="str">
        <f t="shared" ref="J5:J14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80"/>
      <c r="B6" s="84"/>
      <c r="C6" s="36">
        <v>3</v>
      </c>
      <c r="D6" s="37" t="s">
        <v>41</v>
      </c>
      <c r="E6" s="36" t="s">
        <v>50</v>
      </c>
      <c r="F6" s="36" t="s">
        <v>63</v>
      </c>
      <c r="G6" s="58">
        <v>38.619999999999997</v>
      </c>
      <c r="H6" s="23">
        <v>20</v>
      </c>
      <c r="I6" s="31">
        <f t="shared" si="0"/>
        <v>20</v>
      </c>
      <c r="J6" s="32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80"/>
      <c r="B7" s="84"/>
      <c r="C7" s="36">
        <v>4</v>
      </c>
      <c r="D7" s="37" t="s">
        <v>42</v>
      </c>
      <c r="E7" s="36" t="s">
        <v>50</v>
      </c>
      <c r="F7" s="36" t="s">
        <v>63</v>
      </c>
      <c r="G7" s="58">
        <v>43.56</v>
      </c>
      <c r="H7" s="23"/>
      <c r="I7" s="31">
        <f t="shared" si="0"/>
        <v>0</v>
      </c>
      <c r="J7" s="32" t="str">
        <f t="shared" si="1"/>
        <v>OK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80"/>
      <c r="B8" s="84"/>
      <c r="C8" s="36">
        <v>5</v>
      </c>
      <c r="D8" s="37" t="s">
        <v>43</v>
      </c>
      <c r="E8" s="36" t="s">
        <v>50</v>
      </c>
      <c r="F8" s="36" t="s">
        <v>63</v>
      </c>
      <c r="G8" s="58">
        <v>38.619999999999997</v>
      </c>
      <c r="H8" s="23">
        <f>25+100</f>
        <v>125</v>
      </c>
      <c r="I8" s="31">
        <f t="shared" si="0"/>
        <v>68.569999999999993</v>
      </c>
      <c r="J8" s="32" t="str">
        <f t="shared" si="1"/>
        <v>OK</v>
      </c>
      <c r="K8" s="73">
        <v>42</v>
      </c>
      <c r="L8" s="73">
        <v>14.43</v>
      </c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80"/>
      <c r="B9" s="84"/>
      <c r="C9" s="36">
        <v>6</v>
      </c>
      <c r="D9" s="37" t="s">
        <v>44</v>
      </c>
      <c r="E9" s="36" t="s">
        <v>50</v>
      </c>
      <c r="F9" s="36" t="s">
        <v>63</v>
      </c>
      <c r="G9" s="58">
        <v>43.56</v>
      </c>
      <c r="H9" s="23">
        <v>20</v>
      </c>
      <c r="I9" s="31">
        <f t="shared" si="0"/>
        <v>20</v>
      </c>
      <c r="J9" s="32" t="str">
        <f t="shared" si="1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80"/>
      <c r="B10" s="84"/>
      <c r="C10" s="36">
        <v>7</v>
      </c>
      <c r="D10" s="37" t="s">
        <v>45</v>
      </c>
      <c r="E10" s="36" t="s">
        <v>50</v>
      </c>
      <c r="F10" s="36" t="s">
        <v>63</v>
      </c>
      <c r="G10" s="58">
        <v>38.619999999999997</v>
      </c>
      <c r="H10" s="23">
        <v>20</v>
      </c>
      <c r="I10" s="31">
        <f t="shared" si="0"/>
        <v>20</v>
      </c>
      <c r="J10" s="32" t="str">
        <f t="shared" si="1"/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80"/>
      <c r="B11" s="84"/>
      <c r="C11" s="36">
        <v>8</v>
      </c>
      <c r="D11" s="37" t="s">
        <v>46</v>
      </c>
      <c r="E11" s="36" t="s">
        <v>50</v>
      </c>
      <c r="F11" s="36" t="s">
        <v>63</v>
      </c>
      <c r="G11" s="58">
        <v>43.56</v>
      </c>
      <c r="H11" s="23"/>
      <c r="I11" s="31">
        <f t="shared" si="0"/>
        <v>0</v>
      </c>
      <c r="J11" s="32" t="str">
        <f t="shared" si="1"/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80"/>
      <c r="B12" s="84"/>
      <c r="C12" s="36">
        <v>9</v>
      </c>
      <c r="D12" s="40" t="s">
        <v>47</v>
      </c>
      <c r="E12" s="36" t="s">
        <v>50</v>
      </c>
      <c r="F12" s="36" t="s">
        <v>63</v>
      </c>
      <c r="G12" s="58">
        <v>22.99</v>
      </c>
      <c r="H12" s="23"/>
      <c r="I12" s="31">
        <f t="shared" ref="I12:I14" si="2">H12-(SUM(K12:V12))</f>
        <v>0</v>
      </c>
      <c r="J12" s="32" t="str">
        <f t="shared" si="1"/>
        <v>OK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80"/>
      <c r="B13" s="84"/>
      <c r="C13" s="36">
        <v>10</v>
      </c>
      <c r="D13" s="40" t="s">
        <v>48</v>
      </c>
      <c r="E13" s="36" t="s">
        <v>50</v>
      </c>
      <c r="F13" s="36" t="s">
        <v>63</v>
      </c>
      <c r="G13" s="58">
        <v>33.880000000000003</v>
      </c>
      <c r="H13" s="23"/>
      <c r="I13" s="31">
        <f t="shared" si="2"/>
        <v>0</v>
      </c>
      <c r="J13" s="32" t="str">
        <f t="shared" si="1"/>
        <v>OK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80"/>
      <c r="B14" s="84"/>
      <c r="C14" s="36">
        <v>11</v>
      </c>
      <c r="D14" s="40" t="s">
        <v>49</v>
      </c>
      <c r="E14" s="36" t="s">
        <v>50</v>
      </c>
      <c r="F14" s="36" t="s">
        <v>63</v>
      </c>
      <c r="G14" s="58">
        <v>22.99</v>
      </c>
      <c r="H14" s="23"/>
      <c r="I14" s="31">
        <f t="shared" si="2"/>
        <v>0</v>
      </c>
      <c r="J14" s="32" t="str">
        <f t="shared" si="1"/>
        <v>OK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90" customHeight="1" x14ac:dyDescent="0.25">
      <c r="A15" s="75" t="s">
        <v>58</v>
      </c>
      <c r="B15" s="81">
        <v>4</v>
      </c>
      <c r="C15" s="36">
        <v>14</v>
      </c>
      <c r="D15" s="56" t="s">
        <v>59</v>
      </c>
      <c r="E15" s="36" t="s">
        <v>62</v>
      </c>
      <c r="F15" s="56" t="s">
        <v>63</v>
      </c>
      <c r="G15" s="59">
        <v>410</v>
      </c>
      <c r="H15" s="23"/>
      <c r="I15" s="31">
        <f t="shared" ref="I15:I17" si="3">H15-(SUM(K15:V15))</f>
        <v>0</v>
      </c>
      <c r="J15" s="32" t="str">
        <f t="shared" ref="J15:J17" si="4">IF(I15&lt;0,"ATENÇÃO","OK")</f>
        <v>OK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90" customHeight="1" x14ac:dyDescent="0.25">
      <c r="A16" s="76"/>
      <c r="B16" s="82"/>
      <c r="C16" s="36">
        <v>15</v>
      </c>
      <c r="D16" s="40" t="s">
        <v>60</v>
      </c>
      <c r="E16" s="36" t="s">
        <v>62</v>
      </c>
      <c r="F16" s="36" t="s">
        <v>63</v>
      </c>
      <c r="G16" s="59">
        <v>434</v>
      </c>
      <c r="H16" s="23"/>
      <c r="I16" s="31">
        <f t="shared" si="3"/>
        <v>0</v>
      </c>
      <c r="J16" s="32" t="str">
        <f t="shared" si="4"/>
        <v>OK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05.75" customHeight="1" x14ac:dyDescent="0.25">
      <c r="A17" s="77"/>
      <c r="B17" s="83"/>
      <c r="C17" s="36">
        <v>16</v>
      </c>
      <c r="D17" s="40" t="s">
        <v>61</v>
      </c>
      <c r="E17" s="36" t="s">
        <v>62</v>
      </c>
      <c r="F17" s="36" t="s">
        <v>63</v>
      </c>
      <c r="G17" s="59">
        <v>433.06</v>
      </c>
      <c r="H17" s="23"/>
      <c r="I17" s="31">
        <f t="shared" si="3"/>
        <v>0</v>
      </c>
      <c r="J17" s="32" t="str">
        <f t="shared" si="4"/>
        <v>OK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</sheetData>
  <mergeCells count="20">
    <mergeCell ref="U1:U2"/>
    <mergeCell ref="B4:B14"/>
    <mergeCell ref="V1:V2"/>
    <mergeCell ref="A2:J2"/>
    <mergeCell ref="N1:N2"/>
    <mergeCell ref="O1:O2"/>
    <mergeCell ref="P1:P2"/>
    <mergeCell ref="Q1:Q2"/>
    <mergeCell ref="R1:R2"/>
    <mergeCell ref="S1:S2"/>
    <mergeCell ref="H1:J1"/>
    <mergeCell ref="K1:K2"/>
    <mergeCell ref="L1:L2"/>
    <mergeCell ref="M1:M2"/>
    <mergeCell ref="A15:A17"/>
    <mergeCell ref="D1:G1"/>
    <mergeCell ref="A1:C1"/>
    <mergeCell ref="T1:T2"/>
    <mergeCell ref="A4:A14"/>
    <mergeCell ref="B15:B17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opLeftCell="A15" zoomScale="80" zoomScaleNormal="80" workbookViewId="0">
      <selection activeCell="I4" sqref="I4:I17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3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4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78" t="s">
        <v>54</v>
      </c>
      <c r="B1" s="78"/>
      <c r="C1" s="78"/>
      <c r="D1" s="78" t="s">
        <v>51</v>
      </c>
      <c r="E1" s="78"/>
      <c r="F1" s="78"/>
      <c r="G1" s="78"/>
      <c r="H1" s="78" t="s">
        <v>55</v>
      </c>
      <c r="I1" s="78"/>
      <c r="J1" s="78"/>
      <c r="K1" s="79" t="s">
        <v>73</v>
      </c>
      <c r="L1" s="79" t="s">
        <v>74</v>
      </c>
      <c r="M1" s="79" t="s">
        <v>75</v>
      </c>
      <c r="N1" s="79" t="s">
        <v>76</v>
      </c>
      <c r="O1" s="79" t="s">
        <v>77</v>
      </c>
      <c r="P1" s="79" t="s">
        <v>78</v>
      </c>
      <c r="Q1" s="79" t="s">
        <v>87</v>
      </c>
      <c r="R1" s="79" t="s">
        <v>88</v>
      </c>
      <c r="S1" s="79" t="s">
        <v>89</v>
      </c>
      <c r="T1" s="79" t="s">
        <v>90</v>
      </c>
      <c r="U1" s="79" t="s">
        <v>91</v>
      </c>
      <c r="V1" s="79" t="s">
        <v>92</v>
      </c>
    </row>
    <row r="2" spans="1:22" ht="21.75" customHeight="1" x14ac:dyDescent="0.25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16" customFormat="1" ht="30" x14ac:dyDescent="0.2">
      <c r="A3" s="25" t="s">
        <v>3</v>
      </c>
      <c r="B3" s="25" t="s">
        <v>1</v>
      </c>
      <c r="C3" s="25" t="s">
        <v>38</v>
      </c>
      <c r="D3" s="26" t="s">
        <v>37</v>
      </c>
      <c r="E3" s="26" t="s">
        <v>27</v>
      </c>
      <c r="F3" s="26" t="s">
        <v>28</v>
      </c>
      <c r="G3" s="27" t="s">
        <v>4</v>
      </c>
      <c r="H3" s="28" t="s">
        <v>26</v>
      </c>
      <c r="I3" s="29" t="s">
        <v>0</v>
      </c>
      <c r="J3" s="25" t="s">
        <v>5</v>
      </c>
      <c r="K3" s="68">
        <v>42993</v>
      </c>
      <c r="L3" s="68">
        <v>42999</v>
      </c>
      <c r="M3" s="68">
        <v>43038</v>
      </c>
      <c r="N3" s="68">
        <v>43062</v>
      </c>
      <c r="O3" s="68">
        <v>43062</v>
      </c>
      <c r="P3" s="68">
        <v>43062</v>
      </c>
      <c r="Q3" s="68">
        <v>43153</v>
      </c>
      <c r="R3" s="68">
        <v>43209</v>
      </c>
      <c r="S3" s="68">
        <v>43217</v>
      </c>
      <c r="T3" s="68">
        <v>43258</v>
      </c>
      <c r="U3" s="68">
        <v>43279</v>
      </c>
      <c r="V3" s="68">
        <v>43297</v>
      </c>
    </row>
    <row r="4" spans="1:22" ht="90" x14ac:dyDescent="0.25">
      <c r="A4" s="80" t="s">
        <v>58</v>
      </c>
      <c r="B4" s="84">
        <v>1</v>
      </c>
      <c r="C4" s="55">
        <v>1</v>
      </c>
      <c r="D4" s="38" t="s">
        <v>39</v>
      </c>
      <c r="E4" s="55" t="s">
        <v>50</v>
      </c>
      <c r="F4" s="21" t="s">
        <v>63</v>
      </c>
      <c r="G4" s="57">
        <v>38.619999999999997</v>
      </c>
      <c r="H4" s="23"/>
      <c r="I4" s="31">
        <f>H4-(SUM(K4:V4))</f>
        <v>0</v>
      </c>
      <c r="J4" s="32" t="str">
        <f>IF(I4&lt;0,"ATENÇÃO","OK")</f>
        <v>OK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1:22" s="22" customFormat="1" ht="90" x14ac:dyDescent="0.25">
      <c r="A5" s="80"/>
      <c r="B5" s="84"/>
      <c r="C5" s="35">
        <v>2</v>
      </c>
      <c r="D5" s="39" t="s">
        <v>40</v>
      </c>
      <c r="E5" s="36" t="s">
        <v>50</v>
      </c>
      <c r="F5" s="36" t="s">
        <v>63</v>
      </c>
      <c r="G5" s="58">
        <v>43.56</v>
      </c>
      <c r="H5" s="23"/>
      <c r="I5" s="31">
        <f t="shared" ref="I5:I17" si="0">H5-(SUM(K5:V5))</f>
        <v>0</v>
      </c>
      <c r="J5" s="32" t="str">
        <f t="shared" ref="J5:J17" si="1">IF(I5&lt;0,"ATENÇÃO","OK")</f>
        <v>OK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2" s="22" customFormat="1" ht="90" x14ac:dyDescent="0.25">
      <c r="A6" s="80"/>
      <c r="B6" s="84"/>
      <c r="C6" s="36">
        <v>3</v>
      </c>
      <c r="D6" s="37" t="s">
        <v>41</v>
      </c>
      <c r="E6" s="36" t="s">
        <v>50</v>
      </c>
      <c r="F6" s="36" t="s">
        <v>63</v>
      </c>
      <c r="G6" s="58">
        <v>38.619999999999997</v>
      </c>
      <c r="H6" s="23"/>
      <c r="I6" s="31">
        <f t="shared" si="0"/>
        <v>0</v>
      </c>
      <c r="J6" s="32" t="str">
        <f t="shared" si="1"/>
        <v>OK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2" s="22" customFormat="1" ht="90" x14ac:dyDescent="0.25">
      <c r="A7" s="80"/>
      <c r="B7" s="84"/>
      <c r="C7" s="36">
        <v>4</v>
      </c>
      <c r="D7" s="37" t="s">
        <v>42</v>
      </c>
      <c r="E7" s="36" t="s">
        <v>50</v>
      </c>
      <c r="F7" s="36" t="s">
        <v>63</v>
      </c>
      <c r="G7" s="58">
        <v>43.56</v>
      </c>
      <c r="H7" s="23"/>
      <c r="I7" s="31">
        <f t="shared" si="0"/>
        <v>0</v>
      </c>
      <c r="J7" s="32" t="str">
        <f t="shared" si="1"/>
        <v>OK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22" s="22" customFormat="1" ht="75" x14ac:dyDescent="0.25">
      <c r="A8" s="80"/>
      <c r="B8" s="84"/>
      <c r="C8" s="36">
        <v>5</v>
      </c>
      <c r="D8" s="37" t="s">
        <v>43</v>
      </c>
      <c r="E8" s="36" t="s">
        <v>50</v>
      </c>
      <c r="F8" s="36" t="s">
        <v>63</v>
      </c>
      <c r="G8" s="58">
        <v>38.619999999999997</v>
      </c>
      <c r="H8" s="23">
        <v>160</v>
      </c>
      <c r="I8" s="31">
        <f t="shared" si="0"/>
        <v>10.150000000000006</v>
      </c>
      <c r="J8" s="32" t="str">
        <f t="shared" si="1"/>
        <v>OK</v>
      </c>
      <c r="K8" s="71">
        <v>20</v>
      </c>
      <c r="L8" s="71"/>
      <c r="M8" s="71">
        <v>12.66</v>
      </c>
      <c r="N8" s="71">
        <v>18.8</v>
      </c>
      <c r="O8" s="71">
        <v>18.07</v>
      </c>
      <c r="P8" s="71">
        <v>13.61</v>
      </c>
      <c r="Q8" s="71">
        <v>11.21</v>
      </c>
      <c r="R8" s="71">
        <v>14.39</v>
      </c>
      <c r="S8" s="71">
        <v>1</v>
      </c>
      <c r="T8" s="71">
        <v>18.760000000000002</v>
      </c>
      <c r="U8" s="71"/>
      <c r="V8" s="71">
        <v>21.35</v>
      </c>
    </row>
    <row r="9" spans="1:22" s="22" customFormat="1" ht="75" x14ac:dyDescent="0.25">
      <c r="A9" s="80"/>
      <c r="B9" s="84"/>
      <c r="C9" s="36">
        <v>6</v>
      </c>
      <c r="D9" s="37" t="s">
        <v>44</v>
      </c>
      <c r="E9" s="36" t="s">
        <v>50</v>
      </c>
      <c r="F9" s="36" t="s">
        <v>63</v>
      </c>
      <c r="G9" s="58">
        <v>43.56</v>
      </c>
      <c r="H9" s="23"/>
      <c r="I9" s="31">
        <f t="shared" si="0"/>
        <v>0</v>
      </c>
      <c r="J9" s="32" t="str">
        <f t="shared" si="1"/>
        <v>OK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s="22" customFormat="1" ht="75" x14ac:dyDescent="0.25">
      <c r="A10" s="80"/>
      <c r="B10" s="84"/>
      <c r="C10" s="36">
        <v>7</v>
      </c>
      <c r="D10" s="37" t="s">
        <v>45</v>
      </c>
      <c r="E10" s="36" t="s">
        <v>50</v>
      </c>
      <c r="F10" s="36" t="s">
        <v>63</v>
      </c>
      <c r="G10" s="58">
        <v>38.619999999999997</v>
      </c>
      <c r="H10" s="23">
        <v>40</v>
      </c>
      <c r="I10" s="31">
        <f t="shared" si="0"/>
        <v>29.380000000000003</v>
      </c>
      <c r="J10" s="32" t="str">
        <f t="shared" si="1"/>
        <v>OK</v>
      </c>
      <c r="K10" s="71"/>
      <c r="L10" s="71"/>
      <c r="M10" s="71"/>
      <c r="N10" s="71"/>
      <c r="O10" s="71"/>
      <c r="P10" s="71"/>
      <c r="Q10" s="71"/>
      <c r="R10" s="71">
        <v>1</v>
      </c>
      <c r="S10" s="71">
        <v>9.6199999999999992</v>
      </c>
      <c r="T10" s="71"/>
      <c r="U10" s="71"/>
      <c r="V10" s="71"/>
    </row>
    <row r="11" spans="1:22" s="22" customFormat="1" ht="75" x14ac:dyDescent="0.25">
      <c r="A11" s="80"/>
      <c r="B11" s="84"/>
      <c r="C11" s="36">
        <v>8</v>
      </c>
      <c r="D11" s="37" t="s">
        <v>46</v>
      </c>
      <c r="E11" s="36" t="s">
        <v>50</v>
      </c>
      <c r="F11" s="36" t="s">
        <v>63</v>
      </c>
      <c r="G11" s="58">
        <v>43.56</v>
      </c>
      <c r="H11" s="23"/>
      <c r="I11" s="31">
        <f t="shared" si="0"/>
        <v>0</v>
      </c>
      <c r="J11" s="32" t="str">
        <f t="shared" si="1"/>
        <v>OK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2" ht="90" x14ac:dyDescent="0.25">
      <c r="A12" s="80"/>
      <c r="B12" s="84"/>
      <c r="C12" s="36">
        <v>9</v>
      </c>
      <c r="D12" s="40" t="s">
        <v>47</v>
      </c>
      <c r="E12" s="36" t="s">
        <v>50</v>
      </c>
      <c r="F12" s="36" t="s">
        <v>63</v>
      </c>
      <c r="G12" s="58">
        <v>22.99</v>
      </c>
      <c r="H12" s="23">
        <v>95</v>
      </c>
      <c r="I12" s="31">
        <f t="shared" si="0"/>
        <v>66.509999999999991</v>
      </c>
      <c r="J12" s="32" t="str">
        <f t="shared" si="1"/>
        <v>OK</v>
      </c>
      <c r="K12" s="71"/>
      <c r="L12" s="71">
        <v>15</v>
      </c>
      <c r="M12" s="71"/>
      <c r="N12" s="71"/>
      <c r="O12" s="71"/>
      <c r="P12" s="71"/>
      <c r="Q12" s="71"/>
      <c r="R12" s="71"/>
      <c r="S12" s="71"/>
      <c r="T12" s="71"/>
      <c r="U12" s="71">
        <v>13.49</v>
      </c>
      <c r="V12" s="71"/>
    </row>
    <row r="13" spans="1:22" ht="90" x14ac:dyDescent="0.25">
      <c r="A13" s="80"/>
      <c r="B13" s="84"/>
      <c r="C13" s="36">
        <v>10</v>
      </c>
      <c r="D13" s="40" t="s">
        <v>48</v>
      </c>
      <c r="E13" s="36" t="s">
        <v>50</v>
      </c>
      <c r="F13" s="36" t="s">
        <v>63</v>
      </c>
      <c r="G13" s="58">
        <v>33.880000000000003</v>
      </c>
      <c r="H13" s="23"/>
      <c r="I13" s="31">
        <f t="shared" si="0"/>
        <v>0</v>
      </c>
      <c r="J13" s="32" t="str">
        <f t="shared" si="1"/>
        <v>OK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</row>
    <row r="14" spans="1:22" ht="90" x14ac:dyDescent="0.25">
      <c r="A14" s="80"/>
      <c r="B14" s="84"/>
      <c r="C14" s="36">
        <v>11</v>
      </c>
      <c r="D14" s="40" t="s">
        <v>49</v>
      </c>
      <c r="E14" s="36" t="s">
        <v>50</v>
      </c>
      <c r="F14" s="36" t="s">
        <v>63</v>
      </c>
      <c r="G14" s="58">
        <v>22.99</v>
      </c>
      <c r="H14" s="23">
        <v>20</v>
      </c>
      <c r="I14" s="31">
        <f t="shared" si="0"/>
        <v>20</v>
      </c>
      <c r="J14" s="32" t="str">
        <f t="shared" si="1"/>
        <v>OK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</row>
    <row r="15" spans="1:22" ht="90" customHeight="1" x14ac:dyDescent="0.25">
      <c r="A15" s="75" t="s">
        <v>58</v>
      </c>
      <c r="B15" s="81">
        <v>4</v>
      </c>
      <c r="C15" s="36">
        <v>14</v>
      </c>
      <c r="D15" s="56" t="s">
        <v>59</v>
      </c>
      <c r="E15" s="36" t="s">
        <v>62</v>
      </c>
      <c r="F15" s="56" t="s">
        <v>63</v>
      </c>
      <c r="G15" s="59">
        <v>410</v>
      </c>
      <c r="H15" s="23"/>
      <c r="I15" s="31">
        <f t="shared" si="0"/>
        <v>0</v>
      </c>
      <c r="J15" s="32" t="str">
        <f t="shared" si="1"/>
        <v>OK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</row>
    <row r="16" spans="1:22" ht="90" customHeight="1" x14ac:dyDescent="0.25">
      <c r="A16" s="76"/>
      <c r="B16" s="82"/>
      <c r="C16" s="36">
        <v>15</v>
      </c>
      <c r="D16" s="40" t="s">
        <v>60</v>
      </c>
      <c r="E16" s="36" t="s">
        <v>62</v>
      </c>
      <c r="F16" s="36" t="s">
        <v>63</v>
      </c>
      <c r="G16" s="59">
        <v>434</v>
      </c>
      <c r="H16" s="23"/>
      <c r="I16" s="31">
        <f t="shared" si="0"/>
        <v>0</v>
      </c>
      <c r="J16" s="32" t="str">
        <f t="shared" si="1"/>
        <v>OK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</row>
    <row r="17" spans="1:22" ht="105.75" customHeight="1" x14ac:dyDescent="0.25">
      <c r="A17" s="77"/>
      <c r="B17" s="83"/>
      <c r="C17" s="36">
        <v>16</v>
      </c>
      <c r="D17" s="40" t="s">
        <v>61</v>
      </c>
      <c r="E17" s="36" t="s">
        <v>62</v>
      </c>
      <c r="F17" s="36" t="s">
        <v>63</v>
      </c>
      <c r="G17" s="59">
        <v>433.06</v>
      </c>
      <c r="H17" s="23"/>
      <c r="I17" s="31">
        <f t="shared" si="0"/>
        <v>0</v>
      </c>
      <c r="J17" s="32" t="str">
        <f t="shared" si="1"/>
        <v>OK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</row>
  </sheetData>
  <mergeCells count="20">
    <mergeCell ref="K1:K2"/>
    <mergeCell ref="L1:L2"/>
    <mergeCell ref="M1:M2"/>
    <mergeCell ref="T1:T2"/>
    <mergeCell ref="A15:A17"/>
    <mergeCell ref="B15:B17"/>
    <mergeCell ref="U1:U2"/>
    <mergeCell ref="V1:V2"/>
    <mergeCell ref="A2:J2"/>
    <mergeCell ref="A4:A14"/>
    <mergeCell ref="B4:B14"/>
    <mergeCell ref="N1:N2"/>
    <mergeCell ref="O1:O2"/>
    <mergeCell ref="P1:P2"/>
    <mergeCell ref="Q1:Q2"/>
    <mergeCell ref="R1:R2"/>
    <mergeCell ref="S1:S2"/>
    <mergeCell ref="A1:C1"/>
    <mergeCell ref="D1:G1"/>
    <mergeCell ref="H1:J1"/>
  </mergeCells>
  <conditionalFormatting sqref="K4:V17">
    <cfRule type="cellIs" dxfId="0" priority="1" operator="greaterThan">
      <formula>0</formula>
    </cfRule>
    <cfRule type="colorScale" priority="2">
      <colorScale>
        <cfvo type="num" val="1"/>
        <cfvo type="max"/>
        <color rgb="FFFFFF00"/>
        <color rgb="FFFFEF9C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80" zoomScaleNormal="80" workbookViewId="0">
      <selection activeCell="H31" sqref="H31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55.140625" style="33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4" customWidth="1"/>
    <col min="10" max="10" width="12.5703125" style="17" customWidth="1"/>
    <col min="11" max="11" width="15.7109375" style="15" customWidth="1"/>
    <col min="12" max="12" width="17" style="15" bestFit="1" customWidth="1"/>
    <col min="13" max="16384" width="9.7109375" style="15"/>
  </cols>
  <sheetData>
    <row r="1" spans="1:12" ht="65.25" customHeight="1" x14ac:dyDescent="0.25">
      <c r="A1" s="92" t="s">
        <v>54</v>
      </c>
      <c r="B1" s="92"/>
      <c r="C1" s="92"/>
      <c r="D1" s="92" t="s">
        <v>51</v>
      </c>
      <c r="E1" s="92"/>
      <c r="F1" s="92"/>
      <c r="G1" s="92"/>
      <c r="H1" s="92" t="s">
        <v>55</v>
      </c>
      <c r="I1" s="92"/>
      <c r="J1" s="92"/>
      <c r="K1" s="92"/>
      <c r="L1" s="92"/>
    </row>
    <row r="2" spans="1:12" ht="21.75" customHeight="1" x14ac:dyDescent="0.25">
      <c r="A2" s="92" t="s">
        <v>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6" customFormat="1" ht="30" x14ac:dyDescent="0.2">
      <c r="A3" s="25" t="s">
        <v>3</v>
      </c>
      <c r="B3" s="25" t="s">
        <v>1</v>
      </c>
      <c r="C3" s="25" t="s">
        <v>38</v>
      </c>
      <c r="D3" s="26" t="s">
        <v>37</v>
      </c>
      <c r="E3" s="26" t="s">
        <v>27</v>
      </c>
      <c r="F3" s="26" t="s">
        <v>28</v>
      </c>
      <c r="G3" s="27" t="s">
        <v>4</v>
      </c>
      <c r="H3" s="51" t="s">
        <v>26</v>
      </c>
      <c r="I3" s="29" t="s">
        <v>29</v>
      </c>
      <c r="J3" s="25" t="s">
        <v>30</v>
      </c>
      <c r="K3" s="52" t="s">
        <v>31</v>
      </c>
      <c r="L3" s="52" t="s">
        <v>32</v>
      </c>
    </row>
    <row r="4" spans="1:12" ht="90" customHeight="1" x14ac:dyDescent="0.25">
      <c r="A4" s="80" t="s">
        <v>58</v>
      </c>
      <c r="B4" s="94">
        <v>1</v>
      </c>
      <c r="C4" s="60">
        <v>1</v>
      </c>
      <c r="D4" s="61" t="s">
        <v>39</v>
      </c>
      <c r="E4" s="60" t="s">
        <v>50</v>
      </c>
      <c r="F4" s="21" t="s">
        <v>63</v>
      </c>
      <c r="G4" s="62">
        <v>38.619999999999997</v>
      </c>
      <c r="H4" s="53">
        <f>Reitoria_SCII!H4+ESAG!H4+CEART!H4+CEAD!H4+FAED!H4+CEFID!H4+CERES!H4+CEAVI!H4+CESFI!H4+CEO!H4</f>
        <v>420</v>
      </c>
      <c r="I4" s="54">
        <f>(Reitoria_SCII!H4-Reitoria_SCII!I4)+(ESAG!H4-ESAG!I4)+(CEART!H4-CEART!I4)+(CEAD!H4-CEAD!I4)+(FAED!H4-FAED!I4)+(CEFID!H4-CEFID!I4)+(CERES!H4-CERES!I4)+(CEAVI!H4-CEAVI!I4)+(CESFI!H4-CESFI!I4)+(CEO!H4-CEO!I4)</f>
        <v>40</v>
      </c>
      <c r="J4" s="50">
        <f>H4-I4</f>
        <v>380</v>
      </c>
      <c r="K4" s="24">
        <f>G4*H4</f>
        <v>16220.4</v>
      </c>
      <c r="L4" s="24">
        <f>G4*I4</f>
        <v>1544.8</v>
      </c>
    </row>
    <row r="5" spans="1:12" s="22" customFormat="1" ht="90" x14ac:dyDescent="0.25">
      <c r="A5" s="80"/>
      <c r="B5" s="94"/>
      <c r="C5" s="63">
        <v>2</v>
      </c>
      <c r="D5" s="64" t="s">
        <v>40</v>
      </c>
      <c r="E5" s="36" t="s">
        <v>50</v>
      </c>
      <c r="F5" s="36" t="s">
        <v>63</v>
      </c>
      <c r="G5" s="65">
        <v>43.56</v>
      </c>
      <c r="H5" s="53">
        <f>Reitoria_SCII!H5+ESAG!H5+CEART!H5+CEAD!H5+FAED!H5+CEFID!H5+CERES!H5+CEAVI!H5+CESFI!H5+CEO!H5</f>
        <v>255</v>
      </c>
      <c r="I5" s="54">
        <f>(Reitoria_SCII!H5-Reitoria_SCII!I5)+(ESAG!H5-ESAG!I5)+(CEART!H5-CEART!I5)+(CEAD!H5-CEAD!I5)+(FAED!H5-FAED!I5)+(CEFID!H5-CEFID!I5)+(CERES!H5-CERES!I5)+(CEAVI!H5-CEAVI!I5)+(CESFI!H5-CESFI!I5)+(CEO!H5-CEO!I5)</f>
        <v>0</v>
      </c>
      <c r="J5" s="50">
        <f t="shared" ref="J5:J14" si="0">H5-I5</f>
        <v>255</v>
      </c>
      <c r="K5" s="24">
        <f t="shared" ref="K5:K14" si="1">G5*H5</f>
        <v>11107.800000000001</v>
      </c>
      <c r="L5" s="24">
        <f t="shared" ref="L5:L14" si="2">G5*I5</f>
        <v>0</v>
      </c>
    </row>
    <row r="6" spans="1:12" s="22" customFormat="1" ht="90" x14ac:dyDescent="0.25">
      <c r="A6" s="80"/>
      <c r="B6" s="94"/>
      <c r="C6" s="36">
        <v>3</v>
      </c>
      <c r="D6" s="37" t="s">
        <v>41</v>
      </c>
      <c r="E6" s="36" t="s">
        <v>50</v>
      </c>
      <c r="F6" s="36" t="s">
        <v>63</v>
      </c>
      <c r="G6" s="65">
        <v>38.619999999999997</v>
      </c>
      <c r="H6" s="53">
        <f>Reitoria_SCII!H6+ESAG!H6+CEART!H6+CEAD!H6+FAED!H6+CEFID!H6+CERES!H6+CEAVI!H6+CESFI!H6+CEO!H6</f>
        <v>185</v>
      </c>
      <c r="I6" s="54">
        <f>(Reitoria_SCII!H6-Reitoria_SCII!I6)+(ESAG!H6-ESAG!I6)+(CEART!H6-CEART!I6)+(CEAD!H6-CEAD!I6)+(FAED!H6-FAED!I6)+(CEFID!H6-CEFID!I6)+(CERES!H6-CERES!I6)+(CEAVI!H6-CEAVI!I6)+(CESFI!H6-CESFI!I6)+(CEO!H6-CEO!I6)</f>
        <v>0</v>
      </c>
      <c r="J6" s="50">
        <f t="shared" si="0"/>
        <v>185</v>
      </c>
      <c r="K6" s="24">
        <f t="shared" si="1"/>
        <v>7144.7</v>
      </c>
      <c r="L6" s="24">
        <f t="shared" si="2"/>
        <v>0</v>
      </c>
    </row>
    <row r="7" spans="1:12" s="22" customFormat="1" ht="90" x14ac:dyDescent="0.25">
      <c r="A7" s="80"/>
      <c r="B7" s="94"/>
      <c r="C7" s="36">
        <v>4</v>
      </c>
      <c r="D7" s="37" t="s">
        <v>42</v>
      </c>
      <c r="E7" s="36" t="s">
        <v>50</v>
      </c>
      <c r="F7" s="36" t="s">
        <v>63</v>
      </c>
      <c r="G7" s="65">
        <v>43.56</v>
      </c>
      <c r="H7" s="53">
        <f>Reitoria_SCII!H7+ESAG!H7+CEART!H7+CEAD!H7+FAED!H7+CEFID!H7+CERES!H7+CEAVI!H7+CESFI!H7+CEO!H7</f>
        <v>197</v>
      </c>
      <c r="I7" s="54">
        <f>(Reitoria_SCII!H7-Reitoria_SCII!I7)+(ESAG!H7-ESAG!I7)+(CEART!H7-CEART!I7)+(CEAD!H7-CEAD!I7)+(FAED!H7-FAED!I7)+(CEFID!H7-CEFID!I7)+(CERES!H7-CERES!I7)+(CEAVI!H7-CEAVI!I7)+(CESFI!H7-CESFI!I7)+(CEO!H7-CEO!I7)</f>
        <v>87</v>
      </c>
      <c r="J7" s="50">
        <f t="shared" si="0"/>
        <v>110</v>
      </c>
      <c r="K7" s="24">
        <f t="shared" si="1"/>
        <v>8581.32</v>
      </c>
      <c r="L7" s="24">
        <f t="shared" si="2"/>
        <v>3789.7200000000003</v>
      </c>
    </row>
    <row r="8" spans="1:12" s="22" customFormat="1" ht="75" x14ac:dyDescent="0.25">
      <c r="A8" s="80"/>
      <c r="B8" s="94"/>
      <c r="C8" s="36">
        <v>5</v>
      </c>
      <c r="D8" s="37" t="s">
        <v>43</v>
      </c>
      <c r="E8" s="36" t="s">
        <v>50</v>
      </c>
      <c r="F8" s="36" t="s">
        <v>63</v>
      </c>
      <c r="G8" s="65">
        <v>38.619999999999997</v>
      </c>
      <c r="H8" s="53">
        <f>Reitoria_SCII!H8+ESAG!H8+CEART!H8+CEAD!H8+FAED!H8+CEFID!H8+CERES!H8+CEAVI!H8+CESFI!H8+CEO!H8</f>
        <v>1560</v>
      </c>
      <c r="I8" s="54">
        <f>(Reitoria_SCII!H8-Reitoria_SCII!I8)+(ESAG!H8-ESAG!I8)+(CEART!H8-CEART!I8)+(CEAD!H8-CEAD!I8)+(FAED!H8-FAED!I8)+(CEFID!H8-CEFID!I8)+(CERES!H8-CERES!I8)+(CEAVI!H8-CEAVI!I8)+(CESFI!H8-CESFI!I8)+(CEO!H8-CEO!I8)</f>
        <v>269.27999999999997</v>
      </c>
      <c r="J8" s="50">
        <f t="shared" si="0"/>
        <v>1290.72</v>
      </c>
      <c r="K8" s="24">
        <f t="shared" si="1"/>
        <v>60247.199999999997</v>
      </c>
      <c r="L8" s="24">
        <f t="shared" si="2"/>
        <v>10399.593599999998</v>
      </c>
    </row>
    <row r="9" spans="1:12" s="22" customFormat="1" ht="75" x14ac:dyDescent="0.25">
      <c r="A9" s="80"/>
      <c r="B9" s="94"/>
      <c r="C9" s="36">
        <v>6</v>
      </c>
      <c r="D9" s="37" t="s">
        <v>44</v>
      </c>
      <c r="E9" s="36" t="s">
        <v>50</v>
      </c>
      <c r="F9" s="36" t="s">
        <v>63</v>
      </c>
      <c r="G9" s="65">
        <v>43.56</v>
      </c>
      <c r="H9" s="53">
        <f>Reitoria_SCII!H9+ESAG!H9+CEART!H9+CEAD!H9+FAED!H9+CEFID!H9+CERES!H9+CEAVI!H9+CESFI!H9+CEO!H9</f>
        <v>235</v>
      </c>
      <c r="I9" s="54">
        <f>(Reitoria_SCII!H9-Reitoria_SCII!I9)+(ESAG!H9-ESAG!I9)+(CEART!H9-CEART!I9)+(CEAD!H9-CEAD!I9)+(FAED!H9-FAED!I9)+(CEFID!H9-CEFID!I9)+(CERES!H9-CERES!I9)+(CEAVI!H9-CEAVI!I9)+(CESFI!H9-CESFI!I9)+(CEO!H9-CEO!I9)</f>
        <v>0</v>
      </c>
      <c r="J9" s="50">
        <f t="shared" si="0"/>
        <v>235</v>
      </c>
      <c r="K9" s="24">
        <f t="shared" si="1"/>
        <v>10236.6</v>
      </c>
      <c r="L9" s="24">
        <f t="shared" si="2"/>
        <v>0</v>
      </c>
    </row>
    <row r="10" spans="1:12" s="22" customFormat="1" ht="75" x14ac:dyDescent="0.25">
      <c r="A10" s="80"/>
      <c r="B10" s="94"/>
      <c r="C10" s="36">
        <v>7</v>
      </c>
      <c r="D10" s="37" t="s">
        <v>45</v>
      </c>
      <c r="E10" s="36" t="s">
        <v>50</v>
      </c>
      <c r="F10" s="36" t="s">
        <v>63</v>
      </c>
      <c r="G10" s="65">
        <v>38.619999999999997</v>
      </c>
      <c r="H10" s="53">
        <f>Reitoria_SCII!H10+ESAG!H10+CEART!H10+CEAD!H10+FAED!H10+CEFID!H10+CERES!H10+CEAVI!H10+CESFI!H10+CEO!H10</f>
        <v>285</v>
      </c>
      <c r="I10" s="54">
        <f>(Reitoria_SCII!H10-Reitoria_SCII!I10)+(ESAG!H10-ESAG!I10)+(CEART!H10-CEART!I10)+(CEAD!H10-CEAD!I10)+(FAED!H10-FAED!I10)+(CEFID!H10-CEFID!I10)+(CERES!H10-CERES!I10)+(CEAVI!H10-CEAVI!I10)+(CESFI!H10-CESFI!I10)+(CEO!H10-CEO!I10)</f>
        <v>10.619999999999997</v>
      </c>
      <c r="J10" s="50">
        <f t="shared" si="0"/>
        <v>274.38</v>
      </c>
      <c r="K10" s="24">
        <f t="shared" si="1"/>
        <v>11006.699999999999</v>
      </c>
      <c r="L10" s="24">
        <f t="shared" si="2"/>
        <v>410.14439999999985</v>
      </c>
    </row>
    <row r="11" spans="1:12" s="22" customFormat="1" ht="75" x14ac:dyDescent="0.25">
      <c r="A11" s="80"/>
      <c r="B11" s="94"/>
      <c r="C11" s="36">
        <v>8</v>
      </c>
      <c r="D11" s="37" t="s">
        <v>46</v>
      </c>
      <c r="E11" s="36" t="s">
        <v>50</v>
      </c>
      <c r="F11" s="36" t="s">
        <v>63</v>
      </c>
      <c r="G11" s="65">
        <v>43.56</v>
      </c>
      <c r="H11" s="53">
        <f>Reitoria_SCII!H11+ESAG!H11+CEART!H11+CEAD!H11+FAED!H11+CEFID!H11+CERES!H11+CEAVI!H11+CESFI!H11+CEO!H11</f>
        <v>140</v>
      </c>
      <c r="I11" s="54">
        <f>(Reitoria_SCII!H11-Reitoria_SCII!I11)+(ESAG!H11-ESAG!I11)+(CEART!H11-CEART!I11)+(CEAD!H11-CEAD!I11)+(FAED!H11-FAED!I11)+(CEFID!H11-CEFID!I11)+(CERES!H11-CERES!I11)+(CEAVI!H11-CEAVI!I11)+(CESFI!H11-CESFI!I11)+(CEO!H11-CEO!I11)</f>
        <v>0</v>
      </c>
      <c r="J11" s="50">
        <f t="shared" si="0"/>
        <v>140</v>
      </c>
      <c r="K11" s="24">
        <f t="shared" si="1"/>
        <v>6098.4000000000005</v>
      </c>
      <c r="L11" s="24">
        <f t="shared" si="2"/>
        <v>0</v>
      </c>
    </row>
    <row r="12" spans="1:12" ht="90" x14ac:dyDescent="0.25">
      <c r="A12" s="80"/>
      <c r="B12" s="94"/>
      <c r="C12" s="36">
        <v>9</v>
      </c>
      <c r="D12" s="40" t="s">
        <v>47</v>
      </c>
      <c r="E12" s="36" t="s">
        <v>50</v>
      </c>
      <c r="F12" s="36" t="s">
        <v>63</v>
      </c>
      <c r="G12" s="65">
        <v>22.99</v>
      </c>
      <c r="H12" s="53">
        <f>Reitoria_SCII!H12+ESAG!H12+CEART!H12+CEAD!H12+FAED!H12+CEFID!H12+CERES!H12+CEAVI!H12+CESFI!H12+CEO!H12</f>
        <v>747</v>
      </c>
      <c r="I12" s="54">
        <f>(Reitoria_SCII!H12-Reitoria_SCII!I12)+(ESAG!H12-ESAG!I12)+(CEART!H12-CEART!I12)+(CEAD!H12-CEAD!I12)+(FAED!H12-FAED!I12)+(CEFID!H12-CEFID!I12)+(CERES!H12-CERES!I12)+(CEAVI!H12-CEAVI!I12)+(CESFI!H12-CESFI!I12)+(CEO!H12-CEO!I12)</f>
        <v>53.490000000000009</v>
      </c>
      <c r="J12" s="50">
        <f t="shared" si="0"/>
        <v>693.51</v>
      </c>
      <c r="K12" s="24">
        <f t="shared" si="1"/>
        <v>17173.53</v>
      </c>
      <c r="L12" s="24">
        <f t="shared" si="2"/>
        <v>1229.7351000000001</v>
      </c>
    </row>
    <row r="13" spans="1:12" ht="90" x14ac:dyDescent="0.25">
      <c r="A13" s="80"/>
      <c r="B13" s="94"/>
      <c r="C13" s="36">
        <v>10</v>
      </c>
      <c r="D13" s="40" t="s">
        <v>48</v>
      </c>
      <c r="E13" s="36" t="s">
        <v>50</v>
      </c>
      <c r="F13" s="36" t="s">
        <v>63</v>
      </c>
      <c r="G13" s="65">
        <v>33.880000000000003</v>
      </c>
      <c r="H13" s="53">
        <f>Reitoria_SCII!H13+ESAG!H13+CEART!H13+CEAD!H13+FAED!H13+CEFID!H13+CERES!H13+CEAVI!H13+CESFI!H13+CEO!H13</f>
        <v>255</v>
      </c>
      <c r="I13" s="54">
        <f>(Reitoria_SCII!H13-Reitoria_SCII!I13)+(ESAG!H13-ESAG!I13)+(CEART!H13-CEART!I13)+(CEAD!H13-CEAD!I13)+(FAED!H13-FAED!I13)+(CEFID!H13-CEFID!I13)+(CERES!H13-CERES!I13)+(CEAVI!H13-CEAVI!I13)+(CESFI!H13-CESFI!I13)+(CEO!H13-CEO!I13)</f>
        <v>0</v>
      </c>
      <c r="J13" s="50">
        <f t="shared" si="0"/>
        <v>255</v>
      </c>
      <c r="K13" s="24">
        <f t="shared" si="1"/>
        <v>8639.4000000000015</v>
      </c>
      <c r="L13" s="24">
        <f t="shared" si="2"/>
        <v>0</v>
      </c>
    </row>
    <row r="14" spans="1:12" ht="90" x14ac:dyDescent="0.25">
      <c r="A14" s="80"/>
      <c r="B14" s="94"/>
      <c r="C14" s="36">
        <v>11</v>
      </c>
      <c r="D14" s="40" t="s">
        <v>49</v>
      </c>
      <c r="E14" s="36" t="s">
        <v>50</v>
      </c>
      <c r="F14" s="36" t="s">
        <v>63</v>
      </c>
      <c r="G14" s="65">
        <v>22.99</v>
      </c>
      <c r="H14" s="53">
        <f>Reitoria_SCII!H14+ESAG!H14+CEART!H14+CEAD!H14+FAED!H14+CEFID!H14+CERES!H14+CEAVI!H14+CESFI!H14+CEO!H14</f>
        <v>675</v>
      </c>
      <c r="I14" s="54">
        <f>(Reitoria_SCII!H14-Reitoria_SCII!I14)+(ESAG!H14-ESAG!I14)+(CEART!H14-CEART!I14)+(CEAD!H14-CEAD!I14)+(FAED!H14-FAED!I14)+(CEFID!H14-CEFID!I14)+(CERES!H14-CERES!I14)+(CEAVI!H14-CEAVI!I14)+(CESFI!H14-CESFI!I14)+(CEO!H14-CEO!I14)</f>
        <v>204</v>
      </c>
      <c r="J14" s="50">
        <f t="shared" si="0"/>
        <v>471</v>
      </c>
      <c r="K14" s="24">
        <f t="shared" si="1"/>
        <v>15518.249999999998</v>
      </c>
      <c r="L14" s="24">
        <f t="shared" si="2"/>
        <v>4689.96</v>
      </c>
    </row>
    <row r="15" spans="1:12" ht="45" customHeight="1" x14ac:dyDescent="0.25">
      <c r="A15" s="75" t="s">
        <v>58</v>
      </c>
      <c r="B15" s="81">
        <v>4</v>
      </c>
      <c r="C15" s="36">
        <v>14</v>
      </c>
      <c r="D15" s="56" t="s">
        <v>59</v>
      </c>
      <c r="E15" s="36" t="s">
        <v>62</v>
      </c>
      <c r="F15" s="56" t="s">
        <v>63</v>
      </c>
      <c r="G15" s="59">
        <v>410</v>
      </c>
      <c r="H15" s="53">
        <f>Reitoria_SCII!H15+ESAG!H15+CEART!H15+CEAD!H15+FAED!H15+CEFID!H15+CERES!H15+CEAVI!H15+CESFI!H15+CEO!H15</f>
        <v>62</v>
      </c>
      <c r="I15" s="54">
        <f>(Reitoria_SCII!H15-Reitoria_SCII!I15)+(ESAG!H15-ESAG!I15)+(CEART!H15-CEART!I15)+(CEAD!H15-CEAD!I15)+(FAED!H15-FAED!I15)+(CEFID!H15-CEFID!I15)+(CERES!H15-CERES!I15)+(CEAVI!H15-CEAVI!I15)+(CESFI!H15-CESFI!I15)+(CEO!H15-CEO!I15)</f>
        <v>0</v>
      </c>
      <c r="J15" s="50">
        <f t="shared" ref="J15:J17" si="3">H15-I15</f>
        <v>62</v>
      </c>
      <c r="K15" s="24">
        <f t="shared" ref="K15:K17" si="4">G15*H15</f>
        <v>25420</v>
      </c>
      <c r="L15" s="24">
        <f t="shared" ref="L15:L17" si="5">G15*I15</f>
        <v>0</v>
      </c>
    </row>
    <row r="16" spans="1:12" ht="45" x14ac:dyDescent="0.25">
      <c r="A16" s="76"/>
      <c r="B16" s="82"/>
      <c r="C16" s="36">
        <v>15</v>
      </c>
      <c r="D16" s="40" t="s">
        <v>60</v>
      </c>
      <c r="E16" s="36" t="s">
        <v>62</v>
      </c>
      <c r="F16" s="36" t="s">
        <v>63</v>
      </c>
      <c r="G16" s="59">
        <v>434</v>
      </c>
      <c r="H16" s="53">
        <f>Reitoria_SCII!H16+ESAG!H16+CEART!H16+CEAD!H16+FAED!H16+CEFID!H16+CERES!H16+CEAVI!H16+CESFI!H16+CEO!H16</f>
        <v>60</v>
      </c>
      <c r="I16" s="54">
        <f>(Reitoria_SCII!H16-Reitoria_SCII!I16)+(ESAG!H16-ESAG!I16)+(CEART!H16-CEART!I16)+(CEAD!H16-CEAD!I16)+(FAED!H16-FAED!I16)+(CEFID!H16-CEFID!I16)+(CERES!H16-CERES!I16)+(CEAVI!H16-CEAVI!I16)+(CESFI!H16-CESFI!I16)+(CEO!H16-CEO!I16)</f>
        <v>0</v>
      </c>
      <c r="J16" s="50">
        <f t="shared" si="3"/>
        <v>60</v>
      </c>
      <c r="K16" s="24">
        <f t="shared" si="4"/>
        <v>26040</v>
      </c>
      <c r="L16" s="24">
        <f t="shared" si="5"/>
        <v>0</v>
      </c>
    </row>
    <row r="17" spans="1:12" ht="45" x14ac:dyDescent="0.25">
      <c r="A17" s="77"/>
      <c r="B17" s="83"/>
      <c r="C17" s="36">
        <v>16</v>
      </c>
      <c r="D17" s="40" t="s">
        <v>61</v>
      </c>
      <c r="E17" s="36" t="s">
        <v>62</v>
      </c>
      <c r="F17" s="36" t="s">
        <v>63</v>
      </c>
      <c r="G17" s="59">
        <v>433.06</v>
      </c>
      <c r="H17" s="53">
        <f>Reitoria_SCII!H17+ESAG!H17+CEART!H17+CEAD!H17+FAED!H17+CEFID!H17+CERES!H17+CEAVI!H17+CESFI!H17+CEO!H17</f>
        <v>30</v>
      </c>
      <c r="I17" s="54">
        <f>(Reitoria_SCII!H17-Reitoria_SCII!I17)+(ESAG!H17-ESAG!I17)+(CEART!H17-CEART!I17)+(CEAD!H17-CEAD!I17)+(FAED!H17-FAED!I17)+(CEFID!H17-CEFID!I17)+(CERES!H17-CERES!I17)+(CEAVI!H17-CEAVI!I17)+(CESFI!H17-CESFI!I17)+(CEO!H17-CEO!I17)</f>
        <v>0</v>
      </c>
      <c r="J17" s="50">
        <f t="shared" si="3"/>
        <v>30</v>
      </c>
      <c r="K17" s="24">
        <f t="shared" si="4"/>
        <v>12991.8</v>
      </c>
      <c r="L17" s="24">
        <f t="shared" si="5"/>
        <v>0</v>
      </c>
    </row>
    <row r="18" spans="1:12" x14ac:dyDescent="0.25">
      <c r="K18" s="66">
        <f>SUM(K4:K17)</f>
        <v>236426.09999999998</v>
      </c>
      <c r="L18" s="66">
        <f>SUM(L4:L17)</f>
        <v>22063.953099999999</v>
      </c>
    </row>
    <row r="19" spans="1:12" x14ac:dyDescent="0.25">
      <c r="K19" s="66"/>
      <c r="L19" s="66"/>
    </row>
    <row r="20" spans="1:12" x14ac:dyDescent="0.25">
      <c r="K20" s="66"/>
      <c r="L20" s="66"/>
    </row>
    <row r="22" spans="1:12" x14ac:dyDescent="0.25">
      <c r="D22" s="93"/>
      <c r="E22" s="93"/>
      <c r="F22" s="93"/>
    </row>
    <row r="23" spans="1:12" ht="15.75" x14ac:dyDescent="0.25">
      <c r="D23" s="93"/>
      <c r="E23" s="93"/>
      <c r="F23" s="93"/>
      <c r="H23" s="88" t="s">
        <v>64</v>
      </c>
      <c r="I23" s="88"/>
      <c r="J23" s="88"/>
      <c r="K23" s="88"/>
      <c r="L23" s="88"/>
    </row>
    <row r="24" spans="1:12" ht="33.75" customHeight="1" x14ac:dyDescent="0.25">
      <c r="H24" s="88" t="s">
        <v>53</v>
      </c>
      <c r="I24" s="88"/>
      <c r="J24" s="88"/>
      <c r="K24" s="88"/>
      <c r="L24" s="88"/>
    </row>
    <row r="25" spans="1:12" ht="15.75" x14ac:dyDescent="0.25">
      <c r="H25" s="89" t="s">
        <v>55</v>
      </c>
      <c r="I25" s="90"/>
      <c r="J25" s="90"/>
      <c r="K25" s="90"/>
      <c r="L25" s="91"/>
    </row>
    <row r="26" spans="1:12" ht="15.75" x14ac:dyDescent="0.25">
      <c r="H26" s="44" t="s">
        <v>33</v>
      </c>
      <c r="I26" s="45"/>
      <c r="J26" s="45"/>
      <c r="K26" s="45"/>
      <c r="L26" s="41">
        <f>SUM(K4:K17)</f>
        <v>236426.09999999998</v>
      </c>
    </row>
    <row r="27" spans="1:12" ht="15.75" x14ac:dyDescent="0.25">
      <c r="H27" s="46" t="s">
        <v>34</v>
      </c>
      <c r="I27" s="47"/>
      <c r="J27" s="47"/>
      <c r="K27" s="47"/>
      <c r="L27" s="42">
        <f>SUM(L4:L17)</f>
        <v>22063.953099999999</v>
      </c>
    </row>
    <row r="28" spans="1:12" ht="15.75" x14ac:dyDescent="0.25">
      <c r="H28" s="46" t="s">
        <v>35</v>
      </c>
      <c r="I28" s="47"/>
      <c r="J28" s="47"/>
      <c r="K28" s="47"/>
      <c r="L28" s="43"/>
    </row>
    <row r="29" spans="1:12" ht="15.75" x14ac:dyDescent="0.25">
      <c r="H29" s="48" t="s">
        <v>36</v>
      </c>
      <c r="I29" s="49"/>
      <c r="J29" s="49"/>
      <c r="K29" s="49"/>
      <c r="L29" s="72">
        <f>L27/L26</f>
        <v>9.3322831531713293E-2</v>
      </c>
    </row>
    <row r="30" spans="1:12" ht="15.75" x14ac:dyDescent="0.25">
      <c r="D30" s="15"/>
      <c r="E30" s="15"/>
      <c r="F30" s="15"/>
      <c r="H30" s="85" t="s">
        <v>93</v>
      </c>
      <c r="I30" s="86"/>
      <c r="J30" s="86"/>
      <c r="K30" s="86"/>
      <c r="L30" s="87"/>
    </row>
    <row r="31" spans="1:12" x14ac:dyDescent="0.25">
      <c r="D31" s="15"/>
      <c r="E31" s="15"/>
      <c r="F31" s="15"/>
      <c r="H31" s="15"/>
      <c r="I31" s="15"/>
      <c r="J31" s="15"/>
    </row>
    <row r="32" spans="1:12" x14ac:dyDescent="0.25">
      <c r="H32" s="15"/>
      <c r="I32" s="15"/>
      <c r="J32" s="15"/>
    </row>
    <row r="33" spans="2:10" x14ac:dyDescent="0.25">
      <c r="B33" s="15"/>
      <c r="C33" s="15"/>
      <c r="D33" s="15"/>
      <c r="E33" s="15"/>
      <c r="F33" s="15"/>
      <c r="H33" s="15"/>
      <c r="I33" s="15"/>
      <c r="J33" s="15"/>
    </row>
  </sheetData>
  <mergeCells count="14">
    <mergeCell ref="H30:L30"/>
    <mergeCell ref="H23:L23"/>
    <mergeCell ref="H24:L24"/>
    <mergeCell ref="H25:L25"/>
    <mergeCell ref="H1:L1"/>
    <mergeCell ref="A2:L2"/>
    <mergeCell ref="D22:F22"/>
    <mergeCell ref="D23:F23"/>
    <mergeCell ref="A4:A14"/>
    <mergeCell ref="B4:B14"/>
    <mergeCell ref="A1:C1"/>
    <mergeCell ref="D1:G1"/>
    <mergeCell ref="A15:A17"/>
    <mergeCell ref="B15:B1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96" t="s">
        <v>9</v>
      </c>
      <c r="B1" s="96"/>
      <c r="C1" s="96"/>
      <c r="D1" s="96"/>
      <c r="E1" s="96"/>
      <c r="F1" s="96"/>
      <c r="G1" s="96"/>
      <c r="H1" s="96"/>
    </row>
    <row r="2" spans="1:8" ht="20.25" x14ac:dyDescent="0.2">
      <c r="B2" s="3"/>
    </row>
    <row r="3" spans="1:8" ht="47.25" customHeight="1" x14ac:dyDescent="0.2">
      <c r="A3" s="97" t="s">
        <v>10</v>
      </c>
      <c r="B3" s="97"/>
      <c r="C3" s="97"/>
      <c r="D3" s="97"/>
      <c r="E3" s="97"/>
      <c r="F3" s="97"/>
      <c r="G3" s="97"/>
      <c r="H3" s="97"/>
    </row>
    <row r="4" spans="1:8" ht="35.25" customHeight="1" x14ac:dyDescent="0.2">
      <c r="B4" s="4"/>
    </row>
    <row r="5" spans="1:8" ht="15" customHeight="1" x14ac:dyDescent="0.2">
      <c r="A5" s="98" t="s">
        <v>11</v>
      </c>
      <c r="B5" s="98"/>
      <c r="C5" s="98"/>
      <c r="D5" s="98"/>
      <c r="E5" s="98"/>
      <c r="F5" s="98"/>
      <c r="G5" s="98"/>
      <c r="H5" s="98"/>
    </row>
    <row r="6" spans="1:8" ht="15" customHeight="1" x14ac:dyDescent="0.2">
      <c r="A6" s="98" t="s">
        <v>12</v>
      </c>
      <c r="B6" s="98"/>
      <c r="C6" s="98"/>
      <c r="D6" s="98"/>
      <c r="E6" s="98"/>
      <c r="F6" s="98"/>
      <c r="G6" s="98"/>
      <c r="H6" s="98"/>
    </row>
    <row r="7" spans="1:8" ht="15" customHeight="1" x14ac:dyDescent="0.2">
      <c r="A7" s="98" t="s">
        <v>13</v>
      </c>
      <c r="B7" s="98"/>
      <c r="C7" s="98"/>
      <c r="D7" s="98"/>
      <c r="E7" s="98"/>
      <c r="F7" s="98"/>
      <c r="G7" s="98"/>
      <c r="H7" s="98"/>
    </row>
    <row r="8" spans="1:8" ht="15" customHeight="1" x14ac:dyDescent="0.2">
      <c r="A8" s="98" t="s">
        <v>14</v>
      </c>
      <c r="B8" s="98"/>
      <c r="C8" s="98"/>
      <c r="D8" s="98"/>
      <c r="E8" s="98"/>
      <c r="F8" s="98"/>
      <c r="G8" s="98"/>
      <c r="H8" s="98"/>
    </row>
    <row r="9" spans="1:8" ht="30" customHeight="1" x14ac:dyDescent="0.2">
      <c r="B9" s="5"/>
    </row>
    <row r="10" spans="1:8" ht="105" customHeight="1" x14ac:dyDescent="0.2">
      <c r="A10" s="99" t="s">
        <v>15</v>
      </c>
      <c r="B10" s="99"/>
      <c r="C10" s="99"/>
      <c r="D10" s="99"/>
      <c r="E10" s="99"/>
      <c r="F10" s="99"/>
      <c r="G10" s="99"/>
      <c r="H10" s="99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00" t="s">
        <v>21</v>
      </c>
      <c r="B19" s="100"/>
      <c r="C19" s="100"/>
      <c r="D19" s="100"/>
      <c r="E19" s="100"/>
      <c r="F19" s="100"/>
      <c r="G19" s="100"/>
      <c r="H19" s="100"/>
    </row>
    <row r="20" spans="1:8" ht="14.25" x14ac:dyDescent="0.2">
      <c r="A20" s="101" t="s">
        <v>22</v>
      </c>
      <c r="B20" s="101"/>
      <c r="C20" s="101"/>
      <c r="D20" s="101"/>
      <c r="E20" s="101"/>
      <c r="F20" s="101"/>
      <c r="G20" s="101"/>
      <c r="H20" s="101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02" t="s">
        <v>23</v>
      </c>
      <c r="B24" s="102"/>
      <c r="C24" s="102"/>
      <c r="D24" s="102"/>
      <c r="E24" s="102"/>
      <c r="F24" s="102"/>
      <c r="G24" s="102"/>
      <c r="H24" s="102"/>
    </row>
    <row r="25" spans="1:8" ht="15" customHeight="1" x14ac:dyDescent="0.2">
      <c r="A25" s="102" t="s">
        <v>24</v>
      </c>
      <c r="B25" s="102"/>
      <c r="C25" s="102"/>
      <c r="D25" s="102"/>
      <c r="E25" s="102"/>
      <c r="F25" s="102"/>
      <c r="G25" s="102"/>
      <c r="H25" s="102"/>
    </row>
    <row r="26" spans="1:8" ht="15" customHeight="1" x14ac:dyDescent="0.2">
      <c r="A26" s="95" t="s">
        <v>25</v>
      </c>
      <c r="B26" s="95"/>
      <c r="C26" s="95"/>
      <c r="D26" s="95"/>
      <c r="E26" s="95"/>
      <c r="F26" s="95"/>
      <c r="G26" s="95"/>
      <c r="H26" s="9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"/>
  <sheetViews>
    <sheetView topLeftCell="A6" zoomScale="80" zoomScaleNormal="80" workbookViewId="0">
      <selection activeCell="J17" sqref="J17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3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4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78" t="s">
        <v>54</v>
      </c>
      <c r="B1" s="78"/>
      <c r="C1" s="78"/>
      <c r="D1" s="78" t="s">
        <v>51</v>
      </c>
      <c r="E1" s="78"/>
      <c r="F1" s="78"/>
      <c r="G1" s="78"/>
      <c r="H1" s="78" t="s">
        <v>55</v>
      </c>
      <c r="I1" s="78"/>
      <c r="J1" s="78"/>
      <c r="K1" s="79" t="s">
        <v>56</v>
      </c>
      <c r="L1" s="79" t="s">
        <v>56</v>
      </c>
      <c r="M1" s="79" t="s">
        <v>56</v>
      </c>
      <c r="N1" s="79" t="s">
        <v>56</v>
      </c>
      <c r="O1" s="79" t="s">
        <v>56</v>
      </c>
      <c r="P1" s="79" t="s">
        <v>56</v>
      </c>
      <c r="Q1" s="79" t="s">
        <v>56</v>
      </c>
      <c r="R1" s="79" t="s">
        <v>56</v>
      </c>
      <c r="S1" s="79" t="s">
        <v>56</v>
      </c>
      <c r="T1" s="79" t="s">
        <v>56</v>
      </c>
      <c r="U1" s="79" t="s">
        <v>56</v>
      </c>
      <c r="V1" s="79" t="s">
        <v>56</v>
      </c>
    </row>
    <row r="2" spans="1:22" ht="21.75" customHeight="1" x14ac:dyDescent="0.25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16" customFormat="1" ht="30" x14ac:dyDescent="0.2">
      <c r="A3" s="25" t="s">
        <v>3</v>
      </c>
      <c r="B3" s="25" t="s">
        <v>1</v>
      </c>
      <c r="C3" s="25" t="s">
        <v>38</v>
      </c>
      <c r="D3" s="26" t="s">
        <v>37</v>
      </c>
      <c r="E3" s="26" t="s">
        <v>27</v>
      </c>
      <c r="F3" s="26" t="s">
        <v>28</v>
      </c>
      <c r="G3" s="27" t="s">
        <v>4</v>
      </c>
      <c r="H3" s="28" t="s">
        <v>26</v>
      </c>
      <c r="I3" s="29" t="s">
        <v>0</v>
      </c>
      <c r="J3" s="25" t="s">
        <v>5</v>
      </c>
      <c r="K3" s="30" t="s">
        <v>2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  <c r="U3" s="30" t="s">
        <v>2</v>
      </c>
      <c r="V3" s="30" t="s">
        <v>2</v>
      </c>
    </row>
    <row r="4" spans="1:22" ht="90" x14ac:dyDescent="0.25">
      <c r="A4" s="80" t="s">
        <v>58</v>
      </c>
      <c r="B4" s="84">
        <v>1</v>
      </c>
      <c r="C4" s="55">
        <v>1</v>
      </c>
      <c r="D4" s="38" t="s">
        <v>39</v>
      </c>
      <c r="E4" s="55" t="s">
        <v>50</v>
      </c>
      <c r="F4" s="21" t="s">
        <v>63</v>
      </c>
      <c r="G4" s="57">
        <v>38.619999999999997</v>
      </c>
      <c r="H4" s="23">
        <v>100</v>
      </c>
      <c r="I4" s="31">
        <f>H4-(SUM(K4:V4))</f>
        <v>100</v>
      </c>
      <c r="J4" s="32" t="str">
        <f>IF(I4&lt;0,"ATENÇÃO","OK")</f>
        <v>OK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80"/>
      <c r="B5" s="84"/>
      <c r="C5" s="35">
        <v>2</v>
      </c>
      <c r="D5" s="39" t="s">
        <v>40</v>
      </c>
      <c r="E5" s="36" t="s">
        <v>50</v>
      </c>
      <c r="F5" s="36" t="s">
        <v>63</v>
      </c>
      <c r="G5" s="58">
        <v>43.56</v>
      </c>
      <c r="H5" s="23">
        <v>100</v>
      </c>
      <c r="I5" s="31">
        <f t="shared" ref="I5:I17" si="0">H5-(SUM(K5:V5))</f>
        <v>100</v>
      </c>
      <c r="J5" s="32" t="str">
        <f t="shared" ref="J5:J17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80"/>
      <c r="B6" s="84"/>
      <c r="C6" s="36">
        <v>3</v>
      </c>
      <c r="D6" s="37" t="s">
        <v>41</v>
      </c>
      <c r="E6" s="36" t="s">
        <v>50</v>
      </c>
      <c r="F6" s="36" t="s">
        <v>63</v>
      </c>
      <c r="G6" s="58">
        <v>38.619999999999997</v>
      </c>
      <c r="H6" s="23">
        <v>75</v>
      </c>
      <c r="I6" s="31">
        <f t="shared" si="0"/>
        <v>75</v>
      </c>
      <c r="J6" s="32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80"/>
      <c r="B7" s="84"/>
      <c r="C7" s="36">
        <v>4</v>
      </c>
      <c r="D7" s="37" t="s">
        <v>42</v>
      </c>
      <c r="E7" s="36" t="s">
        <v>50</v>
      </c>
      <c r="F7" s="36" t="s">
        <v>63</v>
      </c>
      <c r="G7" s="58">
        <v>43.56</v>
      </c>
      <c r="H7" s="23">
        <f>75-37</f>
        <v>38</v>
      </c>
      <c r="I7" s="31">
        <f t="shared" si="0"/>
        <v>38</v>
      </c>
      <c r="J7" s="32" t="str">
        <f t="shared" si="1"/>
        <v>OK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80"/>
      <c r="B8" s="84"/>
      <c r="C8" s="36">
        <v>5</v>
      </c>
      <c r="D8" s="37" t="s">
        <v>43</v>
      </c>
      <c r="E8" s="36" t="s">
        <v>50</v>
      </c>
      <c r="F8" s="36" t="s">
        <v>63</v>
      </c>
      <c r="G8" s="58">
        <v>38.619999999999997</v>
      </c>
      <c r="H8" s="23">
        <v>100</v>
      </c>
      <c r="I8" s="31">
        <f t="shared" si="0"/>
        <v>100</v>
      </c>
      <c r="J8" s="32" t="str">
        <f t="shared" si="1"/>
        <v>OK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80"/>
      <c r="B9" s="84"/>
      <c r="C9" s="36">
        <v>6</v>
      </c>
      <c r="D9" s="37" t="s">
        <v>44</v>
      </c>
      <c r="E9" s="36" t="s">
        <v>50</v>
      </c>
      <c r="F9" s="36" t="s">
        <v>63</v>
      </c>
      <c r="G9" s="58">
        <v>43.56</v>
      </c>
      <c r="H9" s="23">
        <v>75</v>
      </c>
      <c r="I9" s="31">
        <f t="shared" si="0"/>
        <v>75</v>
      </c>
      <c r="J9" s="32" t="str">
        <f t="shared" si="1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80"/>
      <c r="B10" s="84"/>
      <c r="C10" s="36">
        <v>7</v>
      </c>
      <c r="D10" s="37" t="s">
        <v>45</v>
      </c>
      <c r="E10" s="36" t="s">
        <v>50</v>
      </c>
      <c r="F10" s="36" t="s">
        <v>63</v>
      </c>
      <c r="G10" s="58">
        <v>38.619999999999997</v>
      </c>
      <c r="H10" s="23">
        <v>100</v>
      </c>
      <c r="I10" s="31">
        <f t="shared" si="0"/>
        <v>100</v>
      </c>
      <c r="J10" s="32" t="str">
        <f t="shared" si="1"/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80"/>
      <c r="B11" s="84"/>
      <c r="C11" s="36">
        <v>8</v>
      </c>
      <c r="D11" s="37" t="s">
        <v>46</v>
      </c>
      <c r="E11" s="36" t="s">
        <v>50</v>
      </c>
      <c r="F11" s="36" t="s">
        <v>63</v>
      </c>
      <c r="G11" s="58">
        <v>43.56</v>
      </c>
      <c r="H11" s="23">
        <v>75</v>
      </c>
      <c r="I11" s="31">
        <f t="shared" si="0"/>
        <v>75</v>
      </c>
      <c r="J11" s="32" t="str">
        <f t="shared" si="1"/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80"/>
      <c r="B12" s="84"/>
      <c r="C12" s="36">
        <v>9</v>
      </c>
      <c r="D12" s="40" t="s">
        <v>47</v>
      </c>
      <c r="E12" s="36" t="s">
        <v>50</v>
      </c>
      <c r="F12" s="36" t="s">
        <v>63</v>
      </c>
      <c r="G12" s="58">
        <v>22.99</v>
      </c>
      <c r="H12" s="23">
        <v>100</v>
      </c>
      <c r="I12" s="31">
        <f t="shared" si="0"/>
        <v>100</v>
      </c>
      <c r="J12" s="32" t="str">
        <f t="shared" si="1"/>
        <v>OK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80"/>
      <c r="B13" s="84"/>
      <c r="C13" s="36">
        <v>10</v>
      </c>
      <c r="D13" s="40" t="s">
        <v>48</v>
      </c>
      <c r="E13" s="36" t="s">
        <v>50</v>
      </c>
      <c r="F13" s="36" t="s">
        <v>63</v>
      </c>
      <c r="G13" s="58">
        <v>33.880000000000003</v>
      </c>
      <c r="H13" s="23">
        <v>75</v>
      </c>
      <c r="I13" s="31">
        <f t="shared" si="0"/>
        <v>75</v>
      </c>
      <c r="J13" s="32" t="str">
        <f t="shared" si="1"/>
        <v>OK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80"/>
      <c r="B14" s="84"/>
      <c r="C14" s="36">
        <v>11</v>
      </c>
      <c r="D14" s="40" t="s">
        <v>49</v>
      </c>
      <c r="E14" s="36" t="s">
        <v>50</v>
      </c>
      <c r="F14" s="36" t="s">
        <v>63</v>
      </c>
      <c r="G14" s="58">
        <v>22.99</v>
      </c>
      <c r="H14" s="23">
        <v>75</v>
      </c>
      <c r="I14" s="31">
        <f t="shared" si="0"/>
        <v>75</v>
      </c>
      <c r="J14" s="32" t="str">
        <f t="shared" si="1"/>
        <v>OK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90" customHeight="1" x14ac:dyDescent="0.25">
      <c r="A15" s="75" t="s">
        <v>58</v>
      </c>
      <c r="B15" s="81">
        <v>4</v>
      </c>
      <c r="C15" s="36">
        <v>14</v>
      </c>
      <c r="D15" s="56" t="s">
        <v>59</v>
      </c>
      <c r="E15" s="36" t="s">
        <v>62</v>
      </c>
      <c r="F15" s="56" t="s">
        <v>63</v>
      </c>
      <c r="G15" s="59">
        <v>410</v>
      </c>
      <c r="H15" s="23">
        <v>60</v>
      </c>
      <c r="I15" s="31">
        <f t="shared" si="0"/>
        <v>60</v>
      </c>
      <c r="J15" s="32" t="str">
        <f t="shared" si="1"/>
        <v>OK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90" customHeight="1" x14ac:dyDescent="0.25">
      <c r="A16" s="76"/>
      <c r="B16" s="82"/>
      <c r="C16" s="36">
        <v>15</v>
      </c>
      <c r="D16" s="40" t="s">
        <v>60</v>
      </c>
      <c r="E16" s="36" t="s">
        <v>62</v>
      </c>
      <c r="F16" s="36" t="s">
        <v>63</v>
      </c>
      <c r="G16" s="59">
        <v>434</v>
      </c>
      <c r="H16" s="23">
        <f>60-3</f>
        <v>57</v>
      </c>
      <c r="I16" s="31">
        <f t="shared" si="0"/>
        <v>57</v>
      </c>
      <c r="J16" s="32" t="str">
        <f t="shared" si="1"/>
        <v>OK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05.75" customHeight="1" x14ac:dyDescent="0.25">
      <c r="A17" s="77"/>
      <c r="B17" s="83"/>
      <c r="C17" s="36">
        <v>16</v>
      </c>
      <c r="D17" s="40" t="s">
        <v>61</v>
      </c>
      <c r="E17" s="36" t="s">
        <v>62</v>
      </c>
      <c r="F17" s="36" t="s">
        <v>63</v>
      </c>
      <c r="G17" s="59">
        <v>433.06</v>
      </c>
      <c r="H17" s="23">
        <v>30</v>
      </c>
      <c r="I17" s="31">
        <f t="shared" si="0"/>
        <v>30</v>
      </c>
      <c r="J17" s="32" t="str">
        <f t="shared" si="1"/>
        <v>OK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</sheetData>
  <mergeCells count="20">
    <mergeCell ref="V1:V2"/>
    <mergeCell ref="A2:J2"/>
    <mergeCell ref="A4:A14"/>
    <mergeCell ref="B4:B14"/>
    <mergeCell ref="O1:O2"/>
    <mergeCell ref="P1:P2"/>
    <mergeCell ref="A1:C1"/>
    <mergeCell ref="L1:L2"/>
    <mergeCell ref="M1:M2"/>
    <mergeCell ref="N1:N2"/>
    <mergeCell ref="K1:K2"/>
    <mergeCell ref="U1:U2"/>
    <mergeCell ref="T1:T2"/>
    <mergeCell ref="A15:A17"/>
    <mergeCell ref="B15:B17"/>
    <mergeCell ref="Q1:Q2"/>
    <mergeCell ref="R1:R2"/>
    <mergeCell ref="S1:S2"/>
    <mergeCell ref="D1:G1"/>
    <mergeCell ref="H1:J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"/>
  <sheetViews>
    <sheetView topLeftCell="A5" zoomScale="80" zoomScaleNormal="80" workbookViewId="0">
      <selection activeCell="K17" sqref="K17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3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4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78" t="s">
        <v>54</v>
      </c>
      <c r="B1" s="78"/>
      <c r="C1" s="78"/>
      <c r="D1" s="78" t="s">
        <v>51</v>
      </c>
      <c r="E1" s="78"/>
      <c r="F1" s="78"/>
      <c r="G1" s="78"/>
      <c r="H1" s="78" t="s">
        <v>55</v>
      </c>
      <c r="I1" s="78"/>
      <c r="J1" s="78"/>
      <c r="K1" s="79" t="s">
        <v>56</v>
      </c>
      <c r="L1" s="79" t="s">
        <v>56</v>
      </c>
      <c r="M1" s="79" t="s">
        <v>56</v>
      </c>
      <c r="N1" s="79" t="s">
        <v>56</v>
      </c>
      <c r="O1" s="79" t="s">
        <v>56</v>
      </c>
      <c r="P1" s="79" t="s">
        <v>56</v>
      </c>
      <c r="Q1" s="79" t="s">
        <v>56</v>
      </c>
      <c r="R1" s="79" t="s">
        <v>56</v>
      </c>
      <c r="S1" s="79" t="s">
        <v>56</v>
      </c>
      <c r="T1" s="79" t="s">
        <v>56</v>
      </c>
      <c r="U1" s="79" t="s">
        <v>56</v>
      </c>
      <c r="V1" s="79" t="s">
        <v>56</v>
      </c>
    </row>
    <row r="2" spans="1:22" ht="21.75" customHeight="1" x14ac:dyDescent="0.25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16" customFormat="1" ht="30" x14ac:dyDescent="0.2">
      <c r="A3" s="25" t="s">
        <v>3</v>
      </c>
      <c r="B3" s="25" t="s">
        <v>1</v>
      </c>
      <c r="C3" s="25" t="s">
        <v>38</v>
      </c>
      <c r="D3" s="26" t="s">
        <v>37</v>
      </c>
      <c r="E3" s="26" t="s">
        <v>27</v>
      </c>
      <c r="F3" s="26" t="s">
        <v>28</v>
      </c>
      <c r="G3" s="27" t="s">
        <v>4</v>
      </c>
      <c r="H3" s="28" t="s">
        <v>26</v>
      </c>
      <c r="I3" s="29" t="s">
        <v>0</v>
      </c>
      <c r="J3" s="25" t="s">
        <v>5</v>
      </c>
      <c r="K3" s="30" t="s">
        <v>2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  <c r="U3" s="30" t="s">
        <v>2</v>
      </c>
      <c r="V3" s="30" t="s">
        <v>2</v>
      </c>
    </row>
    <row r="4" spans="1:22" ht="90" x14ac:dyDescent="0.25">
      <c r="A4" s="80" t="s">
        <v>58</v>
      </c>
      <c r="B4" s="84">
        <v>1</v>
      </c>
      <c r="C4" s="55">
        <v>1</v>
      </c>
      <c r="D4" s="38" t="s">
        <v>39</v>
      </c>
      <c r="E4" s="55" t="s">
        <v>50</v>
      </c>
      <c r="F4" s="21" t="s">
        <v>63</v>
      </c>
      <c r="G4" s="57">
        <v>38.619999999999997</v>
      </c>
      <c r="H4" s="23">
        <v>25</v>
      </c>
      <c r="I4" s="31">
        <f>H4-(SUM(K4:V4))</f>
        <v>25</v>
      </c>
      <c r="J4" s="32" t="str">
        <f>IF(I4&lt;0,"ATENÇÃO","OK")</f>
        <v>OK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80"/>
      <c r="B5" s="84"/>
      <c r="C5" s="35">
        <v>2</v>
      </c>
      <c r="D5" s="39" t="s">
        <v>40</v>
      </c>
      <c r="E5" s="36" t="s">
        <v>50</v>
      </c>
      <c r="F5" s="36" t="s">
        <v>63</v>
      </c>
      <c r="G5" s="58">
        <v>43.56</v>
      </c>
      <c r="H5" s="23"/>
      <c r="I5" s="31">
        <f t="shared" ref="I5:I17" si="0">H5-(SUM(K5:V5))</f>
        <v>0</v>
      </c>
      <c r="J5" s="32" t="str">
        <f t="shared" ref="J5:J17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80"/>
      <c r="B6" s="84"/>
      <c r="C6" s="36">
        <v>3</v>
      </c>
      <c r="D6" s="37" t="s">
        <v>41</v>
      </c>
      <c r="E6" s="36" t="s">
        <v>50</v>
      </c>
      <c r="F6" s="36" t="s">
        <v>63</v>
      </c>
      <c r="G6" s="58">
        <v>38.619999999999997</v>
      </c>
      <c r="H6" s="23"/>
      <c r="I6" s="31">
        <f t="shared" si="0"/>
        <v>0</v>
      </c>
      <c r="J6" s="32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80"/>
      <c r="B7" s="84"/>
      <c r="C7" s="36">
        <v>4</v>
      </c>
      <c r="D7" s="37" t="s">
        <v>42</v>
      </c>
      <c r="E7" s="36" t="s">
        <v>50</v>
      </c>
      <c r="F7" s="36" t="s">
        <v>63</v>
      </c>
      <c r="G7" s="58">
        <v>43.56</v>
      </c>
      <c r="H7" s="23"/>
      <c r="I7" s="31">
        <f t="shared" si="0"/>
        <v>0</v>
      </c>
      <c r="J7" s="32" t="str">
        <f t="shared" si="1"/>
        <v>OK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80"/>
      <c r="B8" s="84"/>
      <c r="C8" s="36">
        <v>5</v>
      </c>
      <c r="D8" s="37" t="s">
        <v>43</v>
      </c>
      <c r="E8" s="36" t="s">
        <v>50</v>
      </c>
      <c r="F8" s="36" t="s">
        <v>63</v>
      </c>
      <c r="G8" s="58">
        <v>38.619999999999997</v>
      </c>
      <c r="H8" s="23">
        <v>50</v>
      </c>
      <c r="I8" s="31">
        <f t="shared" si="0"/>
        <v>50</v>
      </c>
      <c r="J8" s="32" t="str">
        <f t="shared" si="1"/>
        <v>OK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80"/>
      <c r="B9" s="84"/>
      <c r="C9" s="36">
        <v>6</v>
      </c>
      <c r="D9" s="37" t="s">
        <v>44</v>
      </c>
      <c r="E9" s="36" t="s">
        <v>50</v>
      </c>
      <c r="F9" s="36" t="s">
        <v>63</v>
      </c>
      <c r="G9" s="58">
        <v>43.56</v>
      </c>
      <c r="H9" s="23"/>
      <c r="I9" s="31">
        <f t="shared" si="0"/>
        <v>0</v>
      </c>
      <c r="J9" s="32" t="str">
        <f t="shared" si="1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80"/>
      <c r="B10" s="84"/>
      <c r="C10" s="36">
        <v>7</v>
      </c>
      <c r="D10" s="37" t="s">
        <v>45</v>
      </c>
      <c r="E10" s="36" t="s">
        <v>50</v>
      </c>
      <c r="F10" s="36" t="s">
        <v>63</v>
      </c>
      <c r="G10" s="58">
        <v>38.619999999999997</v>
      </c>
      <c r="H10" s="23"/>
      <c r="I10" s="31">
        <f t="shared" si="0"/>
        <v>0</v>
      </c>
      <c r="J10" s="32" t="str">
        <f t="shared" si="1"/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80"/>
      <c r="B11" s="84"/>
      <c r="C11" s="36">
        <v>8</v>
      </c>
      <c r="D11" s="37" t="s">
        <v>46</v>
      </c>
      <c r="E11" s="36" t="s">
        <v>50</v>
      </c>
      <c r="F11" s="36" t="s">
        <v>63</v>
      </c>
      <c r="G11" s="58">
        <v>43.56</v>
      </c>
      <c r="H11" s="23"/>
      <c r="I11" s="31">
        <f t="shared" si="0"/>
        <v>0</v>
      </c>
      <c r="J11" s="32" t="str">
        <f t="shared" si="1"/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80"/>
      <c r="B12" s="84"/>
      <c r="C12" s="36">
        <v>9</v>
      </c>
      <c r="D12" s="40" t="s">
        <v>47</v>
      </c>
      <c r="E12" s="36" t="s">
        <v>50</v>
      </c>
      <c r="F12" s="36" t="s">
        <v>63</v>
      </c>
      <c r="G12" s="58">
        <v>22.99</v>
      </c>
      <c r="H12" s="23"/>
      <c r="I12" s="31">
        <f t="shared" si="0"/>
        <v>0</v>
      </c>
      <c r="J12" s="32" t="str">
        <f t="shared" si="1"/>
        <v>OK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80"/>
      <c r="B13" s="84"/>
      <c r="C13" s="36">
        <v>10</v>
      </c>
      <c r="D13" s="40" t="s">
        <v>48</v>
      </c>
      <c r="E13" s="36" t="s">
        <v>50</v>
      </c>
      <c r="F13" s="36" t="s">
        <v>63</v>
      </c>
      <c r="G13" s="58">
        <v>33.880000000000003</v>
      </c>
      <c r="H13" s="23"/>
      <c r="I13" s="31">
        <f t="shared" si="0"/>
        <v>0</v>
      </c>
      <c r="J13" s="32" t="str">
        <f t="shared" si="1"/>
        <v>OK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80"/>
      <c r="B14" s="84"/>
      <c r="C14" s="36">
        <v>11</v>
      </c>
      <c r="D14" s="40" t="s">
        <v>49</v>
      </c>
      <c r="E14" s="36" t="s">
        <v>50</v>
      </c>
      <c r="F14" s="36" t="s">
        <v>63</v>
      </c>
      <c r="G14" s="58">
        <v>22.99</v>
      </c>
      <c r="H14" s="23"/>
      <c r="I14" s="31">
        <f t="shared" si="0"/>
        <v>0</v>
      </c>
      <c r="J14" s="32" t="str">
        <f t="shared" si="1"/>
        <v>OK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90" customHeight="1" x14ac:dyDescent="0.25">
      <c r="A15" s="75" t="s">
        <v>58</v>
      </c>
      <c r="B15" s="81">
        <v>4</v>
      </c>
      <c r="C15" s="36">
        <v>14</v>
      </c>
      <c r="D15" s="56" t="s">
        <v>59</v>
      </c>
      <c r="E15" s="36" t="s">
        <v>62</v>
      </c>
      <c r="F15" s="56" t="s">
        <v>63</v>
      </c>
      <c r="G15" s="59">
        <v>410</v>
      </c>
      <c r="H15" s="23"/>
      <c r="I15" s="31">
        <f t="shared" si="0"/>
        <v>0</v>
      </c>
      <c r="J15" s="32" t="str">
        <f t="shared" si="1"/>
        <v>OK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90" customHeight="1" x14ac:dyDescent="0.25">
      <c r="A16" s="76"/>
      <c r="B16" s="82"/>
      <c r="C16" s="36">
        <v>15</v>
      </c>
      <c r="D16" s="40" t="s">
        <v>60</v>
      </c>
      <c r="E16" s="36" t="s">
        <v>62</v>
      </c>
      <c r="F16" s="36" t="s">
        <v>63</v>
      </c>
      <c r="G16" s="59">
        <v>434</v>
      </c>
      <c r="H16" s="23">
        <f>3</f>
        <v>3</v>
      </c>
      <c r="I16" s="31">
        <f t="shared" si="0"/>
        <v>3</v>
      </c>
      <c r="J16" s="32" t="str">
        <f t="shared" si="1"/>
        <v>OK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05.75" customHeight="1" x14ac:dyDescent="0.25">
      <c r="A17" s="77"/>
      <c r="B17" s="83"/>
      <c r="C17" s="36">
        <v>16</v>
      </c>
      <c r="D17" s="40" t="s">
        <v>61</v>
      </c>
      <c r="E17" s="36" t="s">
        <v>62</v>
      </c>
      <c r="F17" s="36" t="s">
        <v>63</v>
      </c>
      <c r="G17" s="59">
        <v>433.06</v>
      </c>
      <c r="H17" s="23"/>
      <c r="I17" s="31">
        <f t="shared" si="0"/>
        <v>0</v>
      </c>
      <c r="J17" s="32" t="str">
        <f t="shared" si="1"/>
        <v>OK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</sheetData>
  <mergeCells count="20">
    <mergeCell ref="K1:K2"/>
    <mergeCell ref="L1:L2"/>
    <mergeCell ref="M1:M2"/>
    <mergeCell ref="T1:T2"/>
    <mergeCell ref="A15:A17"/>
    <mergeCell ref="B15:B17"/>
    <mergeCell ref="U1:U2"/>
    <mergeCell ref="V1:V2"/>
    <mergeCell ref="A2:J2"/>
    <mergeCell ref="A4:A14"/>
    <mergeCell ref="B4:B14"/>
    <mergeCell ref="N1:N2"/>
    <mergeCell ref="O1:O2"/>
    <mergeCell ref="P1:P2"/>
    <mergeCell ref="Q1:Q2"/>
    <mergeCell ref="R1:R2"/>
    <mergeCell ref="S1:S2"/>
    <mergeCell ref="A1:C1"/>
    <mergeCell ref="D1:G1"/>
    <mergeCell ref="H1:J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opLeftCell="A7" zoomScale="80" zoomScaleNormal="80" workbookViewId="0">
      <selection activeCell="H4" sqref="H4:H17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3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4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78" t="s">
        <v>54</v>
      </c>
      <c r="B1" s="78"/>
      <c r="C1" s="78"/>
      <c r="D1" s="78" t="s">
        <v>51</v>
      </c>
      <c r="E1" s="78"/>
      <c r="F1" s="78"/>
      <c r="G1" s="78"/>
      <c r="H1" s="78" t="s">
        <v>55</v>
      </c>
      <c r="I1" s="78"/>
      <c r="J1" s="78"/>
      <c r="K1" s="79" t="s">
        <v>56</v>
      </c>
      <c r="L1" s="79" t="s">
        <v>56</v>
      </c>
      <c r="M1" s="79" t="s">
        <v>56</v>
      </c>
      <c r="N1" s="79" t="s">
        <v>56</v>
      </c>
      <c r="O1" s="79" t="s">
        <v>56</v>
      </c>
      <c r="P1" s="79" t="s">
        <v>56</v>
      </c>
      <c r="Q1" s="79" t="s">
        <v>56</v>
      </c>
      <c r="R1" s="79" t="s">
        <v>56</v>
      </c>
      <c r="S1" s="79" t="s">
        <v>56</v>
      </c>
      <c r="T1" s="79" t="s">
        <v>56</v>
      </c>
      <c r="U1" s="79" t="s">
        <v>56</v>
      </c>
      <c r="V1" s="79" t="s">
        <v>56</v>
      </c>
    </row>
    <row r="2" spans="1:22" ht="21.75" customHeight="1" x14ac:dyDescent="0.25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16" customFormat="1" ht="30" x14ac:dyDescent="0.2">
      <c r="A3" s="25" t="s">
        <v>3</v>
      </c>
      <c r="B3" s="25" t="s">
        <v>1</v>
      </c>
      <c r="C3" s="25" t="s">
        <v>38</v>
      </c>
      <c r="D3" s="26" t="s">
        <v>37</v>
      </c>
      <c r="E3" s="26" t="s">
        <v>27</v>
      </c>
      <c r="F3" s="26" t="s">
        <v>28</v>
      </c>
      <c r="G3" s="27" t="s">
        <v>4</v>
      </c>
      <c r="H3" s="28" t="s">
        <v>26</v>
      </c>
      <c r="I3" s="29" t="s">
        <v>0</v>
      </c>
      <c r="J3" s="25" t="s">
        <v>5</v>
      </c>
      <c r="K3" s="30" t="s">
        <v>2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  <c r="U3" s="30" t="s">
        <v>2</v>
      </c>
      <c r="V3" s="30" t="s">
        <v>2</v>
      </c>
    </row>
    <row r="4" spans="1:22" ht="90" x14ac:dyDescent="0.25">
      <c r="A4" s="80" t="s">
        <v>58</v>
      </c>
      <c r="B4" s="84">
        <v>1</v>
      </c>
      <c r="C4" s="55">
        <v>1</v>
      </c>
      <c r="D4" s="38" t="s">
        <v>39</v>
      </c>
      <c r="E4" s="55" t="s">
        <v>50</v>
      </c>
      <c r="F4" s="21" t="s">
        <v>63</v>
      </c>
      <c r="G4" s="57">
        <v>38.619999999999997</v>
      </c>
      <c r="H4" s="23">
        <v>20</v>
      </c>
      <c r="I4" s="31">
        <f>H4-(SUM(K4:V4))</f>
        <v>20</v>
      </c>
      <c r="J4" s="32" t="str">
        <f>IF(I4&lt;0,"ATENÇÃO","OK")</f>
        <v>OK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80"/>
      <c r="B5" s="84"/>
      <c r="C5" s="35">
        <v>2</v>
      </c>
      <c r="D5" s="39" t="s">
        <v>40</v>
      </c>
      <c r="E5" s="36" t="s">
        <v>50</v>
      </c>
      <c r="F5" s="36" t="s">
        <v>63</v>
      </c>
      <c r="G5" s="58">
        <v>43.56</v>
      </c>
      <c r="H5" s="23"/>
      <c r="I5" s="31">
        <f t="shared" ref="I5:I17" si="0">H5-(SUM(K5:V5))</f>
        <v>0</v>
      </c>
      <c r="J5" s="32" t="str">
        <f t="shared" ref="J5:J17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80"/>
      <c r="B6" s="84"/>
      <c r="C6" s="36">
        <v>3</v>
      </c>
      <c r="D6" s="37" t="s">
        <v>41</v>
      </c>
      <c r="E6" s="36" t="s">
        <v>50</v>
      </c>
      <c r="F6" s="36" t="s">
        <v>63</v>
      </c>
      <c r="G6" s="58">
        <v>38.619999999999997</v>
      </c>
      <c r="H6" s="23"/>
      <c r="I6" s="31">
        <f t="shared" si="0"/>
        <v>0</v>
      </c>
      <c r="J6" s="32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80"/>
      <c r="B7" s="84"/>
      <c r="C7" s="36">
        <v>4</v>
      </c>
      <c r="D7" s="37" t="s">
        <v>42</v>
      </c>
      <c r="E7" s="36" t="s">
        <v>50</v>
      </c>
      <c r="F7" s="36" t="s">
        <v>63</v>
      </c>
      <c r="G7" s="58">
        <v>43.56</v>
      </c>
      <c r="H7" s="23"/>
      <c r="I7" s="31">
        <f t="shared" si="0"/>
        <v>0</v>
      </c>
      <c r="J7" s="32" t="str">
        <f t="shared" si="1"/>
        <v>OK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80"/>
      <c r="B8" s="84"/>
      <c r="C8" s="36">
        <v>5</v>
      </c>
      <c r="D8" s="37" t="s">
        <v>43</v>
      </c>
      <c r="E8" s="36" t="s">
        <v>50</v>
      </c>
      <c r="F8" s="36" t="s">
        <v>63</v>
      </c>
      <c r="G8" s="58">
        <v>38.619999999999997</v>
      </c>
      <c r="H8" s="23">
        <v>20</v>
      </c>
      <c r="I8" s="31">
        <f t="shared" si="0"/>
        <v>20</v>
      </c>
      <c r="J8" s="32" t="str">
        <f t="shared" si="1"/>
        <v>OK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80"/>
      <c r="B9" s="84"/>
      <c r="C9" s="36">
        <v>6</v>
      </c>
      <c r="D9" s="37" t="s">
        <v>44</v>
      </c>
      <c r="E9" s="36" t="s">
        <v>50</v>
      </c>
      <c r="F9" s="36" t="s">
        <v>63</v>
      </c>
      <c r="G9" s="58">
        <v>43.56</v>
      </c>
      <c r="H9" s="23"/>
      <c r="I9" s="31">
        <f t="shared" si="0"/>
        <v>0</v>
      </c>
      <c r="J9" s="32" t="str">
        <f t="shared" si="1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80"/>
      <c r="B10" s="84"/>
      <c r="C10" s="36">
        <v>7</v>
      </c>
      <c r="D10" s="37" t="s">
        <v>45</v>
      </c>
      <c r="E10" s="36" t="s">
        <v>50</v>
      </c>
      <c r="F10" s="36" t="s">
        <v>63</v>
      </c>
      <c r="G10" s="58">
        <v>38.619999999999997</v>
      </c>
      <c r="H10" s="23"/>
      <c r="I10" s="31">
        <f t="shared" si="0"/>
        <v>0</v>
      </c>
      <c r="J10" s="32" t="str">
        <f t="shared" si="1"/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80"/>
      <c r="B11" s="84"/>
      <c r="C11" s="36">
        <v>8</v>
      </c>
      <c r="D11" s="37" t="s">
        <v>46</v>
      </c>
      <c r="E11" s="36" t="s">
        <v>50</v>
      </c>
      <c r="F11" s="36" t="s">
        <v>63</v>
      </c>
      <c r="G11" s="58">
        <v>43.56</v>
      </c>
      <c r="H11" s="23"/>
      <c r="I11" s="31">
        <f t="shared" si="0"/>
        <v>0</v>
      </c>
      <c r="J11" s="32" t="str">
        <f t="shared" si="1"/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80"/>
      <c r="B12" s="84"/>
      <c r="C12" s="36">
        <v>9</v>
      </c>
      <c r="D12" s="40" t="s">
        <v>47</v>
      </c>
      <c r="E12" s="36" t="s">
        <v>50</v>
      </c>
      <c r="F12" s="36" t="s">
        <v>63</v>
      </c>
      <c r="G12" s="58">
        <v>22.99</v>
      </c>
      <c r="H12" s="23"/>
      <c r="I12" s="31">
        <f t="shared" si="0"/>
        <v>0</v>
      </c>
      <c r="J12" s="32" t="str">
        <f t="shared" si="1"/>
        <v>OK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80"/>
      <c r="B13" s="84"/>
      <c r="C13" s="36">
        <v>10</v>
      </c>
      <c r="D13" s="40" t="s">
        <v>48</v>
      </c>
      <c r="E13" s="36" t="s">
        <v>50</v>
      </c>
      <c r="F13" s="36" t="s">
        <v>63</v>
      </c>
      <c r="G13" s="58">
        <v>33.880000000000003</v>
      </c>
      <c r="H13" s="23"/>
      <c r="I13" s="31">
        <f t="shared" si="0"/>
        <v>0</v>
      </c>
      <c r="J13" s="32" t="str">
        <f t="shared" si="1"/>
        <v>OK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80"/>
      <c r="B14" s="84"/>
      <c r="C14" s="36">
        <v>11</v>
      </c>
      <c r="D14" s="40" t="s">
        <v>49</v>
      </c>
      <c r="E14" s="36" t="s">
        <v>50</v>
      </c>
      <c r="F14" s="36" t="s">
        <v>63</v>
      </c>
      <c r="G14" s="58">
        <v>22.99</v>
      </c>
      <c r="H14" s="23"/>
      <c r="I14" s="31">
        <f t="shared" si="0"/>
        <v>0</v>
      </c>
      <c r="J14" s="32" t="str">
        <f t="shared" si="1"/>
        <v>OK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90" customHeight="1" x14ac:dyDescent="0.25">
      <c r="A15" s="75" t="s">
        <v>58</v>
      </c>
      <c r="B15" s="81">
        <v>4</v>
      </c>
      <c r="C15" s="36">
        <v>14</v>
      </c>
      <c r="D15" s="56" t="s">
        <v>59</v>
      </c>
      <c r="E15" s="36" t="s">
        <v>62</v>
      </c>
      <c r="F15" s="56" t="s">
        <v>63</v>
      </c>
      <c r="G15" s="59">
        <v>410</v>
      </c>
      <c r="H15" s="23"/>
      <c r="I15" s="31">
        <f t="shared" si="0"/>
        <v>0</v>
      </c>
      <c r="J15" s="32" t="str">
        <f t="shared" si="1"/>
        <v>OK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90" customHeight="1" x14ac:dyDescent="0.25">
      <c r="A16" s="76"/>
      <c r="B16" s="82"/>
      <c r="C16" s="36">
        <v>15</v>
      </c>
      <c r="D16" s="40" t="s">
        <v>60</v>
      </c>
      <c r="E16" s="36" t="s">
        <v>62</v>
      </c>
      <c r="F16" s="36" t="s">
        <v>63</v>
      </c>
      <c r="G16" s="59">
        <v>434</v>
      </c>
      <c r="H16" s="23"/>
      <c r="I16" s="31">
        <f t="shared" si="0"/>
        <v>0</v>
      </c>
      <c r="J16" s="32" t="str">
        <f t="shared" si="1"/>
        <v>OK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05.75" customHeight="1" x14ac:dyDescent="0.25">
      <c r="A17" s="77"/>
      <c r="B17" s="83"/>
      <c r="C17" s="36">
        <v>16</v>
      </c>
      <c r="D17" s="40" t="s">
        <v>61</v>
      </c>
      <c r="E17" s="36" t="s">
        <v>62</v>
      </c>
      <c r="F17" s="36" t="s">
        <v>63</v>
      </c>
      <c r="G17" s="59">
        <v>433.06</v>
      </c>
      <c r="H17" s="23"/>
      <c r="I17" s="31">
        <f t="shared" si="0"/>
        <v>0</v>
      </c>
      <c r="J17" s="32" t="str">
        <f t="shared" si="1"/>
        <v>OK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</sheetData>
  <mergeCells count="20">
    <mergeCell ref="K1:K2"/>
    <mergeCell ref="L1:L2"/>
    <mergeCell ref="M1:M2"/>
    <mergeCell ref="T1:T2"/>
    <mergeCell ref="A15:A17"/>
    <mergeCell ref="B15:B17"/>
    <mergeCell ref="U1:U2"/>
    <mergeCell ref="V1:V2"/>
    <mergeCell ref="A2:J2"/>
    <mergeCell ref="A4:A14"/>
    <mergeCell ref="B4:B14"/>
    <mergeCell ref="N1:N2"/>
    <mergeCell ref="O1:O2"/>
    <mergeCell ref="P1:P2"/>
    <mergeCell ref="Q1:Q2"/>
    <mergeCell ref="R1:R2"/>
    <mergeCell ref="S1:S2"/>
    <mergeCell ref="A1:C1"/>
    <mergeCell ref="D1:G1"/>
    <mergeCell ref="H1:J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"/>
  <sheetViews>
    <sheetView topLeftCell="D11" zoomScale="80" zoomScaleNormal="80" workbookViewId="0">
      <selection activeCell="I4" sqref="I4:I17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3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4" customWidth="1"/>
    <col min="10" max="10" width="12.5703125" style="17" customWidth="1"/>
    <col min="11" max="11" width="12.7109375" style="18" customWidth="1"/>
    <col min="12" max="20" width="12" style="18" customWidth="1"/>
    <col min="21" max="21" width="11.5703125" style="15" customWidth="1"/>
    <col min="22" max="16384" width="9.7109375" style="15"/>
  </cols>
  <sheetData>
    <row r="1" spans="1:21" ht="65.25" customHeight="1" x14ac:dyDescent="0.25">
      <c r="A1" s="78" t="s">
        <v>54</v>
      </c>
      <c r="B1" s="78"/>
      <c r="C1" s="78"/>
      <c r="D1" s="78" t="s">
        <v>51</v>
      </c>
      <c r="E1" s="78"/>
      <c r="F1" s="78"/>
      <c r="G1" s="78"/>
      <c r="H1" s="78" t="s">
        <v>55</v>
      </c>
      <c r="I1" s="78"/>
      <c r="J1" s="78"/>
      <c r="K1" s="79" t="s">
        <v>65</v>
      </c>
      <c r="L1" s="79" t="s">
        <v>66</v>
      </c>
      <c r="M1" s="79" t="s">
        <v>67</v>
      </c>
      <c r="N1" s="79" t="s">
        <v>68</v>
      </c>
      <c r="O1" s="79" t="s">
        <v>69</v>
      </c>
      <c r="P1" s="79" t="s">
        <v>70</v>
      </c>
      <c r="Q1" s="79" t="s">
        <v>71</v>
      </c>
      <c r="R1" s="79" t="s">
        <v>81</v>
      </c>
      <c r="S1" s="79" t="s">
        <v>82</v>
      </c>
      <c r="T1" s="79" t="s">
        <v>83</v>
      </c>
      <c r="U1" s="79" t="s">
        <v>84</v>
      </c>
    </row>
    <row r="2" spans="1:21" ht="21.75" customHeight="1" x14ac:dyDescent="0.25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16" customFormat="1" ht="30" x14ac:dyDescent="0.2">
      <c r="A3" s="25" t="s">
        <v>3</v>
      </c>
      <c r="B3" s="25" t="s">
        <v>1</v>
      </c>
      <c r="C3" s="25" t="s">
        <v>38</v>
      </c>
      <c r="D3" s="26" t="s">
        <v>37</v>
      </c>
      <c r="E3" s="26" t="s">
        <v>27</v>
      </c>
      <c r="F3" s="26" t="s">
        <v>28</v>
      </c>
      <c r="G3" s="27" t="s">
        <v>4</v>
      </c>
      <c r="H3" s="28" t="s">
        <v>26</v>
      </c>
      <c r="I3" s="29" t="s">
        <v>0</v>
      </c>
      <c r="J3" s="25" t="s">
        <v>5</v>
      </c>
      <c r="K3" s="68">
        <v>42935</v>
      </c>
      <c r="L3" s="68">
        <v>42976</v>
      </c>
      <c r="M3" s="68">
        <v>42989</v>
      </c>
      <c r="N3" s="68">
        <v>42999</v>
      </c>
      <c r="O3" s="68">
        <v>43024</v>
      </c>
      <c r="P3" s="68">
        <v>43040</v>
      </c>
      <c r="Q3" s="68">
        <v>43052</v>
      </c>
      <c r="R3" s="68">
        <v>43151</v>
      </c>
      <c r="S3" s="68">
        <v>43154</v>
      </c>
      <c r="T3" s="68">
        <v>43276</v>
      </c>
      <c r="U3" s="68">
        <v>43292</v>
      </c>
    </row>
    <row r="4" spans="1:21" ht="39.950000000000003" customHeight="1" x14ac:dyDescent="0.25">
      <c r="A4" s="80" t="s">
        <v>58</v>
      </c>
      <c r="B4" s="84">
        <v>1</v>
      </c>
      <c r="C4" s="55">
        <v>1</v>
      </c>
      <c r="D4" s="38" t="s">
        <v>39</v>
      </c>
      <c r="E4" s="55" t="s">
        <v>50</v>
      </c>
      <c r="F4" s="21" t="s">
        <v>63</v>
      </c>
      <c r="G4" s="57">
        <v>38.619999999999997</v>
      </c>
      <c r="H4" s="23">
        <v>75</v>
      </c>
      <c r="I4" s="31">
        <f>H4-(SUM(K4:U4))</f>
        <v>35</v>
      </c>
      <c r="J4" s="32" t="str">
        <f>IF(I4&lt;0,"ATENÇÃO","OK")</f>
        <v>OK</v>
      </c>
      <c r="K4" s="69">
        <v>20</v>
      </c>
      <c r="L4" s="70"/>
      <c r="M4" s="20"/>
      <c r="N4" s="20"/>
      <c r="O4" s="20"/>
      <c r="P4" s="20"/>
      <c r="Q4" s="20"/>
      <c r="R4" s="20"/>
      <c r="S4" s="20"/>
      <c r="T4" s="20"/>
      <c r="U4" s="74">
        <v>20</v>
      </c>
    </row>
    <row r="5" spans="1:21" s="22" customFormat="1" ht="39.950000000000003" customHeight="1" x14ac:dyDescent="0.25">
      <c r="A5" s="80"/>
      <c r="B5" s="84"/>
      <c r="C5" s="35">
        <v>2</v>
      </c>
      <c r="D5" s="39" t="s">
        <v>40</v>
      </c>
      <c r="E5" s="36" t="s">
        <v>50</v>
      </c>
      <c r="F5" s="36" t="s">
        <v>63</v>
      </c>
      <c r="G5" s="58">
        <v>43.56</v>
      </c>
      <c r="H5" s="23">
        <v>75</v>
      </c>
      <c r="I5" s="31">
        <f t="shared" ref="I5:I17" si="0">H5-(SUM(K5:U5))</f>
        <v>75</v>
      </c>
      <c r="J5" s="32" t="str">
        <f t="shared" ref="J5:J17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s="22" customFormat="1" ht="39.950000000000003" customHeight="1" x14ac:dyDescent="0.25">
      <c r="A6" s="80"/>
      <c r="B6" s="84"/>
      <c r="C6" s="36">
        <v>3</v>
      </c>
      <c r="D6" s="37" t="s">
        <v>41</v>
      </c>
      <c r="E6" s="36" t="s">
        <v>50</v>
      </c>
      <c r="F6" s="36" t="s">
        <v>63</v>
      </c>
      <c r="G6" s="58">
        <v>38.619999999999997</v>
      </c>
      <c r="H6" s="23"/>
      <c r="I6" s="31">
        <f t="shared" si="0"/>
        <v>0</v>
      </c>
      <c r="J6" s="32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22" customFormat="1" ht="39.950000000000003" customHeight="1" x14ac:dyDescent="0.25">
      <c r="A7" s="80"/>
      <c r="B7" s="84"/>
      <c r="C7" s="36">
        <v>4</v>
      </c>
      <c r="D7" s="37" t="s">
        <v>42</v>
      </c>
      <c r="E7" s="36" t="s">
        <v>50</v>
      </c>
      <c r="F7" s="36" t="s">
        <v>63</v>
      </c>
      <c r="G7" s="58">
        <v>43.56</v>
      </c>
      <c r="H7" s="23">
        <f>50+15+37</f>
        <v>102</v>
      </c>
      <c r="I7" s="31">
        <f t="shared" si="0"/>
        <v>15</v>
      </c>
      <c r="J7" s="32" t="str">
        <f t="shared" si="1"/>
        <v>OK</v>
      </c>
      <c r="K7" s="20"/>
      <c r="L7" s="20"/>
      <c r="M7" s="20"/>
      <c r="N7" s="20"/>
      <c r="O7" s="69">
        <v>20</v>
      </c>
      <c r="P7" s="20"/>
      <c r="Q7" s="20"/>
      <c r="R7" s="69">
        <v>67</v>
      </c>
      <c r="S7" s="20"/>
      <c r="T7" s="20"/>
      <c r="U7" s="20"/>
    </row>
    <row r="8" spans="1:21" s="22" customFormat="1" ht="39.950000000000003" customHeight="1" x14ac:dyDescent="0.25">
      <c r="A8" s="80"/>
      <c r="B8" s="84"/>
      <c r="C8" s="36">
        <v>5</v>
      </c>
      <c r="D8" s="37" t="s">
        <v>43</v>
      </c>
      <c r="E8" s="36" t="s">
        <v>50</v>
      </c>
      <c r="F8" s="36" t="s">
        <v>63</v>
      </c>
      <c r="G8" s="58">
        <v>38.619999999999997</v>
      </c>
      <c r="H8" s="23">
        <v>500</v>
      </c>
      <c r="I8" s="31">
        <f t="shared" si="0"/>
        <v>469</v>
      </c>
      <c r="J8" s="32" t="str">
        <f t="shared" si="1"/>
        <v>OK</v>
      </c>
      <c r="K8" s="20"/>
      <c r="L8" s="20"/>
      <c r="M8" s="20"/>
      <c r="N8" s="20"/>
      <c r="O8" s="20"/>
      <c r="P8" s="69">
        <v>29</v>
      </c>
      <c r="Q8" s="20"/>
      <c r="R8" s="20"/>
      <c r="S8" s="69">
        <v>2</v>
      </c>
      <c r="T8" s="20"/>
      <c r="U8" s="20"/>
    </row>
    <row r="9" spans="1:21" s="22" customFormat="1" ht="39.950000000000003" customHeight="1" x14ac:dyDescent="0.25">
      <c r="A9" s="80"/>
      <c r="B9" s="84"/>
      <c r="C9" s="36">
        <v>6</v>
      </c>
      <c r="D9" s="37" t="s">
        <v>44</v>
      </c>
      <c r="E9" s="36" t="s">
        <v>50</v>
      </c>
      <c r="F9" s="36" t="s">
        <v>63</v>
      </c>
      <c r="G9" s="58">
        <v>43.56</v>
      </c>
      <c r="H9" s="23">
        <v>75</v>
      </c>
      <c r="I9" s="31">
        <f t="shared" si="0"/>
        <v>75</v>
      </c>
      <c r="J9" s="32" t="str">
        <f t="shared" si="1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s="22" customFormat="1" ht="39.950000000000003" customHeight="1" x14ac:dyDescent="0.25">
      <c r="A10" s="80"/>
      <c r="B10" s="84"/>
      <c r="C10" s="36">
        <v>7</v>
      </c>
      <c r="D10" s="37" t="s">
        <v>45</v>
      </c>
      <c r="E10" s="36" t="s">
        <v>50</v>
      </c>
      <c r="F10" s="36" t="s">
        <v>63</v>
      </c>
      <c r="G10" s="58">
        <v>38.619999999999997</v>
      </c>
      <c r="H10" s="23"/>
      <c r="I10" s="31">
        <f t="shared" si="0"/>
        <v>0</v>
      </c>
      <c r="J10" s="32" t="str">
        <f t="shared" si="1"/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22" customFormat="1" ht="39.950000000000003" customHeight="1" x14ac:dyDescent="0.25">
      <c r="A11" s="80"/>
      <c r="B11" s="84"/>
      <c r="C11" s="36">
        <v>8</v>
      </c>
      <c r="D11" s="37" t="s">
        <v>46</v>
      </c>
      <c r="E11" s="36" t="s">
        <v>50</v>
      </c>
      <c r="F11" s="36" t="s">
        <v>63</v>
      </c>
      <c r="G11" s="58">
        <v>43.56</v>
      </c>
      <c r="H11" s="23"/>
      <c r="I11" s="31">
        <f t="shared" si="0"/>
        <v>0</v>
      </c>
      <c r="J11" s="32" t="str">
        <f t="shared" si="1"/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39.950000000000003" customHeight="1" x14ac:dyDescent="0.25">
      <c r="A12" s="80"/>
      <c r="B12" s="84"/>
      <c r="C12" s="36">
        <v>9</v>
      </c>
      <c r="D12" s="40" t="s">
        <v>47</v>
      </c>
      <c r="E12" s="36" t="s">
        <v>50</v>
      </c>
      <c r="F12" s="36" t="s">
        <v>63</v>
      </c>
      <c r="G12" s="58">
        <v>22.99</v>
      </c>
      <c r="H12" s="23">
        <v>75</v>
      </c>
      <c r="I12" s="31">
        <f t="shared" si="0"/>
        <v>64</v>
      </c>
      <c r="J12" s="32" t="str">
        <f t="shared" si="1"/>
        <v>OK</v>
      </c>
      <c r="K12" s="20"/>
      <c r="L12" s="20"/>
      <c r="M12" s="20"/>
      <c r="N12" s="69">
        <v>5</v>
      </c>
      <c r="O12" s="20"/>
      <c r="P12" s="20"/>
      <c r="Q12" s="20"/>
      <c r="R12" s="69">
        <v>6</v>
      </c>
      <c r="S12" s="20"/>
      <c r="T12" s="20"/>
      <c r="U12" s="20"/>
    </row>
    <row r="13" spans="1:21" ht="39.950000000000003" customHeight="1" x14ac:dyDescent="0.25">
      <c r="A13" s="80"/>
      <c r="B13" s="84"/>
      <c r="C13" s="36">
        <v>10</v>
      </c>
      <c r="D13" s="40" t="s">
        <v>48</v>
      </c>
      <c r="E13" s="36" t="s">
        <v>50</v>
      </c>
      <c r="F13" s="36" t="s">
        <v>63</v>
      </c>
      <c r="G13" s="58">
        <v>33.880000000000003</v>
      </c>
      <c r="H13" s="23">
        <v>75</v>
      </c>
      <c r="I13" s="31">
        <f t="shared" si="0"/>
        <v>75</v>
      </c>
      <c r="J13" s="32" t="str">
        <f t="shared" si="1"/>
        <v>OK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39.950000000000003" customHeight="1" x14ac:dyDescent="0.25">
      <c r="A14" s="80"/>
      <c r="B14" s="84"/>
      <c r="C14" s="36">
        <v>11</v>
      </c>
      <c r="D14" s="40" t="s">
        <v>49</v>
      </c>
      <c r="E14" s="36" t="s">
        <v>50</v>
      </c>
      <c r="F14" s="36" t="s">
        <v>63</v>
      </c>
      <c r="G14" s="58">
        <v>22.99</v>
      </c>
      <c r="H14" s="23">
        <v>500</v>
      </c>
      <c r="I14" s="31">
        <f t="shared" si="0"/>
        <v>296</v>
      </c>
      <c r="J14" s="32" t="str">
        <f t="shared" si="1"/>
        <v>OK</v>
      </c>
      <c r="K14" s="20"/>
      <c r="L14" s="69">
        <v>75</v>
      </c>
      <c r="M14" s="69">
        <v>33</v>
      </c>
      <c r="N14" s="20"/>
      <c r="O14" s="20"/>
      <c r="P14" s="20"/>
      <c r="Q14" s="69">
        <v>26</v>
      </c>
      <c r="R14" s="20"/>
      <c r="S14" s="20"/>
      <c r="T14" s="74">
        <v>55</v>
      </c>
      <c r="U14" s="74">
        <v>15</v>
      </c>
    </row>
    <row r="15" spans="1:21" ht="39.950000000000003" customHeight="1" x14ac:dyDescent="0.25">
      <c r="A15" s="75" t="s">
        <v>58</v>
      </c>
      <c r="B15" s="81">
        <v>4</v>
      </c>
      <c r="C15" s="36">
        <v>14</v>
      </c>
      <c r="D15" s="56" t="s">
        <v>59</v>
      </c>
      <c r="E15" s="36" t="s">
        <v>62</v>
      </c>
      <c r="F15" s="56" t="s">
        <v>63</v>
      </c>
      <c r="G15" s="59">
        <v>410</v>
      </c>
      <c r="H15" s="23"/>
      <c r="I15" s="31">
        <f t="shared" si="0"/>
        <v>0</v>
      </c>
      <c r="J15" s="32" t="str">
        <f t="shared" si="1"/>
        <v>OK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39.950000000000003" customHeight="1" x14ac:dyDescent="0.25">
      <c r="A16" s="76"/>
      <c r="B16" s="82"/>
      <c r="C16" s="36">
        <v>15</v>
      </c>
      <c r="D16" s="40" t="s">
        <v>60</v>
      </c>
      <c r="E16" s="36" t="s">
        <v>62</v>
      </c>
      <c r="F16" s="36" t="s">
        <v>63</v>
      </c>
      <c r="G16" s="59">
        <v>434</v>
      </c>
      <c r="H16" s="23"/>
      <c r="I16" s="31">
        <f t="shared" si="0"/>
        <v>0</v>
      </c>
      <c r="J16" s="32" t="str">
        <f t="shared" si="1"/>
        <v>OK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39.950000000000003" customHeight="1" x14ac:dyDescent="0.25">
      <c r="A17" s="77"/>
      <c r="B17" s="83"/>
      <c r="C17" s="36">
        <v>16</v>
      </c>
      <c r="D17" s="40" t="s">
        <v>61</v>
      </c>
      <c r="E17" s="36" t="s">
        <v>62</v>
      </c>
      <c r="F17" s="36" t="s">
        <v>63</v>
      </c>
      <c r="G17" s="59">
        <v>433.06</v>
      </c>
      <c r="H17" s="23"/>
      <c r="I17" s="31">
        <f t="shared" si="0"/>
        <v>0</v>
      </c>
      <c r="J17" s="32" t="str">
        <f t="shared" si="1"/>
        <v>OK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</sheetData>
  <mergeCells count="19">
    <mergeCell ref="L1:L2"/>
    <mergeCell ref="M1:M2"/>
    <mergeCell ref="R1:R2"/>
    <mergeCell ref="U1:U2"/>
    <mergeCell ref="A15:A17"/>
    <mergeCell ref="B15:B17"/>
    <mergeCell ref="S1:S2"/>
    <mergeCell ref="T1:T2"/>
    <mergeCell ref="A2:J2"/>
    <mergeCell ref="A4:A14"/>
    <mergeCell ref="B4:B14"/>
    <mergeCell ref="N1:N2"/>
    <mergeCell ref="O1:O2"/>
    <mergeCell ref="P1:P2"/>
    <mergeCell ref="Q1:Q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"/>
  <sheetViews>
    <sheetView topLeftCell="C15" zoomScale="80" zoomScaleNormal="80" workbookViewId="0">
      <selection activeCell="I4" sqref="I4:I17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3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4" customWidth="1"/>
    <col min="10" max="10" width="12.5703125" style="17" customWidth="1"/>
    <col min="11" max="21" width="12" style="18" customWidth="1"/>
    <col min="22" max="16384" width="9.7109375" style="15"/>
  </cols>
  <sheetData>
    <row r="1" spans="1:21" ht="65.25" customHeight="1" x14ac:dyDescent="0.25">
      <c r="A1" s="78" t="s">
        <v>54</v>
      </c>
      <c r="B1" s="78"/>
      <c r="C1" s="78"/>
      <c r="D1" s="78" t="s">
        <v>51</v>
      </c>
      <c r="E1" s="78"/>
      <c r="F1" s="78"/>
      <c r="G1" s="78"/>
      <c r="H1" s="78" t="s">
        <v>55</v>
      </c>
      <c r="I1" s="78"/>
      <c r="J1" s="78"/>
      <c r="K1" s="79" t="s">
        <v>85</v>
      </c>
      <c r="L1" s="79" t="s">
        <v>86</v>
      </c>
      <c r="M1" s="79" t="s">
        <v>56</v>
      </c>
      <c r="N1" s="79" t="s">
        <v>56</v>
      </c>
      <c r="O1" s="79" t="s">
        <v>56</v>
      </c>
      <c r="P1" s="79" t="s">
        <v>56</v>
      </c>
      <c r="Q1" s="79" t="s">
        <v>56</v>
      </c>
      <c r="R1" s="79" t="s">
        <v>56</v>
      </c>
      <c r="S1" s="79" t="s">
        <v>56</v>
      </c>
      <c r="T1" s="79" t="s">
        <v>56</v>
      </c>
      <c r="U1" s="79" t="s">
        <v>56</v>
      </c>
    </row>
    <row r="2" spans="1:21" ht="21.75" customHeight="1" x14ac:dyDescent="0.25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16" customFormat="1" ht="30" x14ac:dyDescent="0.2">
      <c r="A3" s="25" t="s">
        <v>3</v>
      </c>
      <c r="B3" s="25" t="s">
        <v>1</v>
      </c>
      <c r="C3" s="25" t="s">
        <v>38</v>
      </c>
      <c r="D3" s="26" t="s">
        <v>37</v>
      </c>
      <c r="E3" s="26" t="s">
        <v>27</v>
      </c>
      <c r="F3" s="26" t="s">
        <v>28</v>
      </c>
      <c r="G3" s="27" t="s">
        <v>4</v>
      </c>
      <c r="H3" s="28" t="s">
        <v>26</v>
      </c>
      <c r="I3" s="29" t="s">
        <v>0</v>
      </c>
      <c r="J3" s="25" t="s">
        <v>5</v>
      </c>
      <c r="K3" s="68">
        <v>43244</v>
      </c>
      <c r="L3" s="68">
        <v>43278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  <c r="U3" s="30" t="s">
        <v>2</v>
      </c>
    </row>
    <row r="4" spans="1:21" ht="90" x14ac:dyDescent="0.25">
      <c r="A4" s="80" t="s">
        <v>58</v>
      </c>
      <c r="B4" s="84">
        <v>1</v>
      </c>
      <c r="C4" s="55">
        <v>1</v>
      </c>
      <c r="D4" s="38" t="s">
        <v>39</v>
      </c>
      <c r="E4" s="55" t="s">
        <v>50</v>
      </c>
      <c r="F4" s="21" t="s">
        <v>63</v>
      </c>
      <c r="G4" s="57">
        <v>38.619999999999997</v>
      </c>
      <c r="H4" s="67">
        <v>100</v>
      </c>
      <c r="I4" s="31">
        <f t="shared" ref="I4:I17" si="0">H4-(SUM(K4:U4))</f>
        <v>100</v>
      </c>
      <c r="J4" s="32" t="str">
        <f>IF(I4&lt;0,"ATENÇÃO","OK")</f>
        <v>OK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s="22" customFormat="1" ht="90" x14ac:dyDescent="0.25">
      <c r="A5" s="80"/>
      <c r="B5" s="84"/>
      <c r="C5" s="35">
        <v>2</v>
      </c>
      <c r="D5" s="39" t="s">
        <v>40</v>
      </c>
      <c r="E5" s="36" t="s">
        <v>50</v>
      </c>
      <c r="F5" s="36" t="s">
        <v>63</v>
      </c>
      <c r="G5" s="58">
        <v>43.56</v>
      </c>
      <c r="H5" s="67">
        <v>30</v>
      </c>
      <c r="I5" s="31">
        <f t="shared" si="0"/>
        <v>30</v>
      </c>
      <c r="J5" s="32" t="str">
        <f t="shared" ref="J5:J17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s="22" customFormat="1" ht="90" x14ac:dyDescent="0.25">
      <c r="A6" s="80"/>
      <c r="B6" s="84"/>
      <c r="C6" s="36">
        <v>3</v>
      </c>
      <c r="D6" s="37" t="s">
        <v>41</v>
      </c>
      <c r="E6" s="36" t="s">
        <v>50</v>
      </c>
      <c r="F6" s="36" t="s">
        <v>63</v>
      </c>
      <c r="G6" s="58">
        <v>38.619999999999997</v>
      </c>
      <c r="H6" s="67">
        <v>60</v>
      </c>
      <c r="I6" s="31">
        <f t="shared" si="0"/>
        <v>60</v>
      </c>
      <c r="J6" s="32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22" customFormat="1" ht="90" x14ac:dyDescent="0.25">
      <c r="A7" s="80"/>
      <c r="B7" s="84"/>
      <c r="C7" s="36">
        <v>4</v>
      </c>
      <c r="D7" s="37" t="s">
        <v>42</v>
      </c>
      <c r="E7" s="36" t="s">
        <v>50</v>
      </c>
      <c r="F7" s="36" t="s">
        <v>63</v>
      </c>
      <c r="G7" s="58">
        <v>43.56</v>
      </c>
      <c r="H7" s="67">
        <f>30-15</f>
        <v>15</v>
      </c>
      <c r="I7" s="31">
        <f t="shared" si="0"/>
        <v>15</v>
      </c>
      <c r="J7" s="32" t="str">
        <f t="shared" si="1"/>
        <v>OK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s="22" customFormat="1" ht="75" x14ac:dyDescent="0.25">
      <c r="A8" s="80"/>
      <c r="B8" s="84"/>
      <c r="C8" s="36">
        <v>5</v>
      </c>
      <c r="D8" s="37" t="s">
        <v>43</v>
      </c>
      <c r="E8" s="36" t="s">
        <v>50</v>
      </c>
      <c r="F8" s="36" t="s">
        <v>63</v>
      </c>
      <c r="G8" s="58">
        <v>38.619999999999997</v>
      </c>
      <c r="H8" s="67">
        <v>250</v>
      </c>
      <c r="I8" s="31">
        <f t="shared" si="0"/>
        <v>218</v>
      </c>
      <c r="J8" s="32" t="str">
        <f t="shared" si="1"/>
        <v>OK</v>
      </c>
      <c r="K8" s="20">
        <v>6</v>
      </c>
      <c r="L8" s="20">
        <v>26</v>
      </c>
      <c r="M8" s="20"/>
      <c r="N8" s="20"/>
      <c r="O8" s="20"/>
      <c r="P8" s="20"/>
      <c r="Q8" s="20"/>
      <c r="R8" s="20"/>
      <c r="S8" s="20"/>
      <c r="T8" s="20"/>
      <c r="U8" s="20"/>
    </row>
    <row r="9" spans="1:21" s="22" customFormat="1" ht="75" x14ac:dyDescent="0.25">
      <c r="A9" s="80"/>
      <c r="B9" s="84"/>
      <c r="C9" s="36">
        <v>6</v>
      </c>
      <c r="D9" s="37" t="s">
        <v>44</v>
      </c>
      <c r="E9" s="36" t="s">
        <v>50</v>
      </c>
      <c r="F9" s="36" t="s">
        <v>63</v>
      </c>
      <c r="G9" s="58">
        <v>43.56</v>
      </c>
      <c r="H9" s="67">
        <v>30</v>
      </c>
      <c r="I9" s="31">
        <f t="shared" si="0"/>
        <v>30</v>
      </c>
      <c r="J9" s="32" t="str">
        <f t="shared" si="1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s="22" customFormat="1" ht="75" x14ac:dyDescent="0.25">
      <c r="A10" s="80"/>
      <c r="B10" s="84"/>
      <c r="C10" s="36">
        <v>7</v>
      </c>
      <c r="D10" s="37" t="s">
        <v>45</v>
      </c>
      <c r="E10" s="36" t="s">
        <v>50</v>
      </c>
      <c r="F10" s="36" t="s">
        <v>63</v>
      </c>
      <c r="G10" s="58">
        <v>38.619999999999997</v>
      </c>
      <c r="H10" s="67">
        <v>90</v>
      </c>
      <c r="I10" s="31">
        <f t="shared" si="0"/>
        <v>90</v>
      </c>
      <c r="J10" s="32" t="str">
        <f t="shared" si="1"/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22" customFormat="1" ht="75" x14ac:dyDescent="0.25">
      <c r="A11" s="80"/>
      <c r="B11" s="84"/>
      <c r="C11" s="36">
        <v>8</v>
      </c>
      <c r="D11" s="37" t="s">
        <v>46</v>
      </c>
      <c r="E11" s="36" t="s">
        <v>50</v>
      </c>
      <c r="F11" s="36" t="s">
        <v>63</v>
      </c>
      <c r="G11" s="58">
        <v>43.56</v>
      </c>
      <c r="H11" s="67">
        <v>30</v>
      </c>
      <c r="I11" s="31">
        <f t="shared" si="0"/>
        <v>30</v>
      </c>
      <c r="J11" s="32" t="str">
        <f t="shared" si="1"/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90" x14ac:dyDescent="0.25">
      <c r="A12" s="80"/>
      <c r="B12" s="84"/>
      <c r="C12" s="36">
        <v>9</v>
      </c>
      <c r="D12" s="40" t="s">
        <v>47</v>
      </c>
      <c r="E12" s="36" t="s">
        <v>50</v>
      </c>
      <c r="F12" s="36" t="s">
        <v>63</v>
      </c>
      <c r="G12" s="58">
        <v>22.99</v>
      </c>
      <c r="H12" s="67">
        <v>100</v>
      </c>
      <c r="I12" s="31">
        <f t="shared" si="0"/>
        <v>100</v>
      </c>
      <c r="J12" s="32" t="str">
        <f t="shared" si="1"/>
        <v>OK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90" x14ac:dyDescent="0.25">
      <c r="A13" s="80"/>
      <c r="B13" s="84"/>
      <c r="C13" s="36">
        <v>10</v>
      </c>
      <c r="D13" s="40" t="s">
        <v>48</v>
      </c>
      <c r="E13" s="36" t="s">
        <v>50</v>
      </c>
      <c r="F13" s="36" t="s">
        <v>63</v>
      </c>
      <c r="G13" s="58">
        <v>33.880000000000003</v>
      </c>
      <c r="H13" s="67">
        <v>30</v>
      </c>
      <c r="I13" s="31">
        <f t="shared" si="0"/>
        <v>30</v>
      </c>
      <c r="J13" s="32" t="str">
        <f t="shared" si="1"/>
        <v>OK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90" x14ac:dyDescent="0.25">
      <c r="A14" s="80"/>
      <c r="B14" s="84"/>
      <c r="C14" s="36">
        <v>11</v>
      </c>
      <c r="D14" s="40" t="s">
        <v>49</v>
      </c>
      <c r="E14" s="36" t="s">
        <v>50</v>
      </c>
      <c r="F14" s="36" t="s">
        <v>63</v>
      </c>
      <c r="G14" s="58">
        <v>22.99</v>
      </c>
      <c r="H14" s="67">
        <v>30</v>
      </c>
      <c r="I14" s="31">
        <f t="shared" si="0"/>
        <v>30</v>
      </c>
      <c r="J14" s="32" t="str">
        <f t="shared" si="1"/>
        <v>OK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90" customHeight="1" x14ac:dyDescent="0.25">
      <c r="A15" s="75" t="s">
        <v>58</v>
      </c>
      <c r="B15" s="81">
        <v>4</v>
      </c>
      <c r="C15" s="36">
        <v>14</v>
      </c>
      <c r="D15" s="56" t="s">
        <v>59</v>
      </c>
      <c r="E15" s="36" t="s">
        <v>62</v>
      </c>
      <c r="F15" s="56" t="s">
        <v>63</v>
      </c>
      <c r="G15" s="59">
        <v>410</v>
      </c>
      <c r="H15" s="67"/>
      <c r="I15" s="31">
        <f t="shared" si="0"/>
        <v>0</v>
      </c>
      <c r="J15" s="32" t="str">
        <f t="shared" si="1"/>
        <v>OK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90" customHeight="1" x14ac:dyDescent="0.25">
      <c r="A16" s="76"/>
      <c r="B16" s="82"/>
      <c r="C16" s="36">
        <v>15</v>
      </c>
      <c r="D16" s="40" t="s">
        <v>60</v>
      </c>
      <c r="E16" s="36" t="s">
        <v>62</v>
      </c>
      <c r="F16" s="36" t="s">
        <v>63</v>
      </c>
      <c r="G16" s="59">
        <v>434</v>
      </c>
      <c r="H16" s="67"/>
      <c r="I16" s="31">
        <f t="shared" si="0"/>
        <v>0</v>
      </c>
      <c r="J16" s="32" t="str">
        <f t="shared" si="1"/>
        <v>OK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05.75" customHeight="1" x14ac:dyDescent="0.25">
      <c r="A17" s="77"/>
      <c r="B17" s="83"/>
      <c r="C17" s="36">
        <v>16</v>
      </c>
      <c r="D17" s="40" t="s">
        <v>61</v>
      </c>
      <c r="E17" s="36" t="s">
        <v>62</v>
      </c>
      <c r="F17" s="36" t="s">
        <v>63</v>
      </c>
      <c r="G17" s="59">
        <v>433.06</v>
      </c>
      <c r="H17" s="67"/>
      <c r="I17" s="31">
        <f t="shared" si="0"/>
        <v>0</v>
      </c>
      <c r="J17" s="32" t="str">
        <f t="shared" si="1"/>
        <v>OK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</sheetData>
  <mergeCells count="19">
    <mergeCell ref="K1:K2"/>
    <mergeCell ref="L1:L2"/>
    <mergeCell ref="S1:S2"/>
    <mergeCell ref="A15:A17"/>
    <mergeCell ref="B15:B17"/>
    <mergeCell ref="T1:T2"/>
    <mergeCell ref="U1:U2"/>
    <mergeCell ref="A2:J2"/>
    <mergeCell ref="A4:A14"/>
    <mergeCell ref="B4:B14"/>
    <mergeCell ref="M1:M2"/>
    <mergeCell ref="N1:N2"/>
    <mergeCell ref="O1:O2"/>
    <mergeCell ref="P1:P2"/>
    <mergeCell ref="Q1:Q2"/>
    <mergeCell ref="R1:R2"/>
    <mergeCell ref="A1:C1"/>
    <mergeCell ref="D1:G1"/>
    <mergeCell ref="H1:J1"/>
  </mergeCells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"/>
  <sheetViews>
    <sheetView zoomScale="80" zoomScaleNormal="80" workbookViewId="0">
      <selection activeCell="H8" sqref="H8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3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4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78" t="s">
        <v>54</v>
      </c>
      <c r="B1" s="78"/>
      <c r="C1" s="78"/>
      <c r="D1" s="78" t="s">
        <v>51</v>
      </c>
      <c r="E1" s="78"/>
      <c r="F1" s="78"/>
      <c r="G1" s="78"/>
      <c r="H1" s="78" t="s">
        <v>55</v>
      </c>
      <c r="I1" s="78"/>
      <c r="J1" s="78"/>
      <c r="K1" s="79" t="s">
        <v>56</v>
      </c>
      <c r="L1" s="79" t="s">
        <v>56</v>
      </c>
      <c r="M1" s="79" t="s">
        <v>56</v>
      </c>
      <c r="N1" s="79" t="s">
        <v>56</v>
      </c>
      <c r="O1" s="79" t="s">
        <v>56</v>
      </c>
      <c r="P1" s="79" t="s">
        <v>56</v>
      </c>
      <c r="Q1" s="79" t="s">
        <v>56</v>
      </c>
      <c r="R1" s="79" t="s">
        <v>56</v>
      </c>
      <c r="S1" s="79" t="s">
        <v>56</v>
      </c>
      <c r="T1" s="79" t="s">
        <v>56</v>
      </c>
      <c r="U1" s="79" t="s">
        <v>56</v>
      </c>
      <c r="V1" s="79" t="s">
        <v>56</v>
      </c>
    </row>
    <row r="2" spans="1:22" ht="21.75" customHeight="1" x14ac:dyDescent="0.25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16" customFormat="1" ht="30" x14ac:dyDescent="0.2">
      <c r="A3" s="25" t="s">
        <v>3</v>
      </c>
      <c r="B3" s="25" t="s">
        <v>1</v>
      </c>
      <c r="C3" s="25" t="s">
        <v>38</v>
      </c>
      <c r="D3" s="26" t="s">
        <v>37</v>
      </c>
      <c r="E3" s="26" t="s">
        <v>27</v>
      </c>
      <c r="F3" s="26" t="s">
        <v>28</v>
      </c>
      <c r="G3" s="27" t="s">
        <v>4</v>
      </c>
      <c r="H3" s="28" t="s">
        <v>26</v>
      </c>
      <c r="I3" s="29" t="s">
        <v>0</v>
      </c>
      <c r="J3" s="25" t="s">
        <v>5</v>
      </c>
      <c r="K3" s="30" t="s">
        <v>2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  <c r="U3" s="30" t="s">
        <v>2</v>
      </c>
      <c r="V3" s="30" t="s">
        <v>2</v>
      </c>
    </row>
    <row r="4" spans="1:22" ht="90" x14ac:dyDescent="0.25">
      <c r="A4" s="80" t="s">
        <v>58</v>
      </c>
      <c r="B4" s="84">
        <v>1</v>
      </c>
      <c r="C4" s="55">
        <v>1</v>
      </c>
      <c r="D4" s="38" t="s">
        <v>39</v>
      </c>
      <c r="E4" s="55" t="s">
        <v>50</v>
      </c>
      <c r="F4" s="21" t="s">
        <v>63</v>
      </c>
      <c r="G4" s="57">
        <v>38.619999999999997</v>
      </c>
      <c r="H4" s="23"/>
      <c r="I4" s="31">
        <f>H4-(SUM(K4:V4))</f>
        <v>0</v>
      </c>
      <c r="J4" s="32" t="str">
        <f>IF(I4&lt;0,"ATENÇÃO","OK")</f>
        <v>OK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80"/>
      <c r="B5" s="84"/>
      <c r="C5" s="35">
        <v>2</v>
      </c>
      <c r="D5" s="39" t="s">
        <v>40</v>
      </c>
      <c r="E5" s="36" t="s">
        <v>50</v>
      </c>
      <c r="F5" s="36" t="s">
        <v>63</v>
      </c>
      <c r="G5" s="58">
        <v>43.56</v>
      </c>
      <c r="H5" s="23"/>
      <c r="I5" s="31">
        <f t="shared" ref="I5:I17" si="0">H5-(SUM(K5:V5))</f>
        <v>0</v>
      </c>
      <c r="J5" s="32" t="str">
        <f t="shared" ref="J5:J17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80"/>
      <c r="B6" s="84"/>
      <c r="C6" s="36">
        <v>3</v>
      </c>
      <c r="D6" s="37" t="s">
        <v>41</v>
      </c>
      <c r="E6" s="36" t="s">
        <v>50</v>
      </c>
      <c r="F6" s="36" t="s">
        <v>63</v>
      </c>
      <c r="G6" s="58">
        <v>38.619999999999997</v>
      </c>
      <c r="H6" s="23"/>
      <c r="I6" s="31">
        <f t="shared" si="0"/>
        <v>0</v>
      </c>
      <c r="J6" s="32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80"/>
      <c r="B7" s="84"/>
      <c r="C7" s="36">
        <v>4</v>
      </c>
      <c r="D7" s="37" t="s">
        <v>42</v>
      </c>
      <c r="E7" s="36" t="s">
        <v>50</v>
      </c>
      <c r="F7" s="36" t="s">
        <v>63</v>
      </c>
      <c r="G7" s="58">
        <v>43.56</v>
      </c>
      <c r="H7" s="23"/>
      <c r="I7" s="31">
        <f t="shared" si="0"/>
        <v>0</v>
      </c>
      <c r="J7" s="32" t="str">
        <f t="shared" si="1"/>
        <v>OK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80"/>
      <c r="B8" s="84"/>
      <c r="C8" s="36">
        <v>5</v>
      </c>
      <c r="D8" s="37" t="s">
        <v>43</v>
      </c>
      <c r="E8" s="36" t="s">
        <v>50</v>
      </c>
      <c r="F8" s="36" t="s">
        <v>63</v>
      </c>
      <c r="G8" s="58">
        <v>38.619999999999997</v>
      </c>
      <c r="H8" s="23">
        <f>305-100</f>
        <v>205</v>
      </c>
      <c r="I8" s="31">
        <f t="shared" si="0"/>
        <v>205</v>
      </c>
      <c r="J8" s="32" t="str">
        <f t="shared" si="1"/>
        <v>OK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80"/>
      <c r="B9" s="84"/>
      <c r="C9" s="36">
        <v>6</v>
      </c>
      <c r="D9" s="37" t="s">
        <v>44</v>
      </c>
      <c r="E9" s="36" t="s">
        <v>50</v>
      </c>
      <c r="F9" s="36" t="s">
        <v>63</v>
      </c>
      <c r="G9" s="58">
        <v>43.56</v>
      </c>
      <c r="H9" s="23"/>
      <c r="I9" s="31">
        <f t="shared" si="0"/>
        <v>0</v>
      </c>
      <c r="J9" s="32" t="str">
        <f t="shared" si="1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80"/>
      <c r="B10" s="84"/>
      <c r="C10" s="36">
        <v>7</v>
      </c>
      <c r="D10" s="37" t="s">
        <v>45</v>
      </c>
      <c r="E10" s="36" t="s">
        <v>50</v>
      </c>
      <c r="F10" s="36" t="s">
        <v>63</v>
      </c>
      <c r="G10" s="58">
        <v>38.619999999999997</v>
      </c>
      <c r="H10" s="23"/>
      <c r="I10" s="31">
        <f t="shared" si="0"/>
        <v>0</v>
      </c>
      <c r="J10" s="32" t="str">
        <f t="shared" si="1"/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80"/>
      <c r="B11" s="84"/>
      <c r="C11" s="36">
        <v>8</v>
      </c>
      <c r="D11" s="37" t="s">
        <v>46</v>
      </c>
      <c r="E11" s="36" t="s">
        <v>50</v>
      </c>
      <c r="F11" s="36" t="s">
        <v>63</v>
      </c>
      <c r="G11" s="58">
        <v>43.56</v>
      </c>
      <c r="H11" s="23"/>
      <c r="I11" s="31">
        <f t="shared" si="0"/>
        <v>0</v>
      </c>
      <c r="J11" s="32" t="str">
        <f t="shared" si="1"/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80"/>
      <c r="B12" s="84"/>
      <c r="C12" s="36">
        <v>9</v>
      </c>
      <c r="D12" s="40" t="s">
        <v>47</v>
      </c>
      <c r="E12" s="36" t="s">
        <v>50</v>
      </c>
      <c r="F12" s="36" t="s">
        <v>63</v>
      </c>
      <c r="G12" s="58">
        <v>22.99</v>
      </c>
      <c r="H12" s="23">
        <v>175</v>
      </c>
      <c r="I12" s="31">
        <f t="shared" si="0"/>
        <v>175</v>
      </c>
      <c r="J12" s="32" t="str">
        <f t="shared" si="1"/>
        <v>OK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80"/>
      <c r="B13" s="84"/>
      <c r="C13" s="36">
        <v>10</v>
      </c>
      <c r="D13" s="40" t="s">
        <v>48</v>
      </c>
      <c r="E13" s="36" t="s">
        <v>50</v>
      </c>
      <c r="F13" s="36" t="s">
        <v>63</v>
      </c>
      <c r="G13" s="58">
        <v>33.880000000000003</v>
      </c>
      <c r="H13" s="23"/>
      <c r="I13" s="31">
        <f t="shared" si="0"/>
        <v>0</v>
      </c>
      <c r="J13" s="32" t="str">
        <f t="shared" si="1"/>
        <v>OK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80"/>
      <c r="B14" s="84"/>
      <c r="C14" s="36">
        <v>11</v>
      </c>
      <c r="D14" s="40" t="s">
        <v>49</v>
      </c>
      <c r="E14" s="36" t="s">
        <v>50</v>
      </c>
      <c r="F14" s="36" t="s">
        <v>63</v>
      </c>
      <c r="G14" s="58">
        <v>22.99</v>
      </c>
      <c r="H14" s="23"/>
      <c r="I14" s="31">
        <f t="shared" si="0"/>
        <v>0</v>
      </c>
      <c r="J14" s="32" t="str">
        <f t="shared" si="1"/>
        <v>OK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90" customHeight="1" x14ac:dyDescent="0.25">
      <c r="A15" s="75" t="s">
        <v>58</v>
      </c>
      <c r="B15" s="81">
        <v>4</v>
      </c>
      <c r="C15" s="36">
        <v>14</v>
      </c>
      <c r="D15" s="56" t="s">
        <v>59</v>
      </c>
      <c r="E15" s="36" t="s">
        <v>62</v>
      </c>
      <c r="F15" s="56" t="s">
        <v>63</v>
      </c>
      <c r="G15" s="59">
        <v>410</v>
      </c>
      <c r="H15" s="23"/>
      <c r="I15" s="31">
        <f t="shared" si="0"/>
        <v>0</v>
      </c>
      <c r="J15" s="32" t="str">
        <f t="shared" si="1"/>
        <v>OK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90" customHeight="1" x14ac:dyDescent="0.25">
      <c r="A16" s="76"/>
      <c r="B16" s="82"/>
      <c r="C16" s="36">
        <v>15</v>
      </c>
      <c r="D16" s="40" t="s">
        <v>60</v>
      </c>
      <c r="E16" s="36" t="s">
        <v>62</v>
      </c>
      <c r="F16" s="36" t="s">
        <v>63</v>
      </c>
      <c r="G16" s="59">
        <v>434</v>
      </c>
      <c r="H16" s="23"/>
      <c r="I16" s="31">
        <f t="shared" si="0"/>
        <v>0</v>
      </c>
      <c r="J16" s="32" t="str">
        <f t="shared" si="1"/>
        <v>OK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05.75" customHeight="1" x14ac:dyDescent="0.25">
      <c r="A17" s="77"/>
      <c r="B17" s="83"/>
      <c r="C17" s="36">
        <v>16</v>
      </c>
      <c r="D17" s="40" t="s">
        <v>61</v>
      </c>
      <c r="E17" s="36" t="s">
        <v>62</v>
      </c>
      <c r="F17" s="36" t="s">
        <v>63</v>
      </c>
      <c r="G17" s="59">
        <v>433.06</v>
      </c>
      <c r="H17" s="23"/>
      <c r="I17" s="31">
        <f t="shared" si="0"/>
        <v>0</v>
      </c>
      <c r="J17" s="32" t="str">
        <f t="shared" si="1"/>
        <v>OK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</sheetData>
  <mergeCells count="20">
    <mergeCell ref="K1:K2"/>
    <mergeCell ref="L1:L2"/>
    <mergeCell ref="M1:M2"/>
    <mergeCell ref="T1:T2"/>
    <mergeCell ref="A15:A17"/>
    <mergeCell ref="B15:B17"/>
    <mergeCell ref="U1:U2"/>
    <mergeCell ref="V1:V2"/>
    <mergeCell ref="A2:J2"/>
    <mergeCell ref="A4:A14"/>
    <mergeCell ref="B4:B14"/>
    <mergeCell ref="N1:N2"/>
    <mergeCell ref="O1:O2"/>
    <mergeCell ref="P1:P2"/>
    <mergeCell ref="Q1:Q2"/>
    <mergeCell ref="R1:R2"/>
    <mergeCell ref="S1:S2"/>
    <mergeCell ref="A1:C1"/>
    <mergeCell ref="D1:G1"/>
    <mergeCell ref="H1:J1"/>
  </mergeCell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opLeftCell="A7" zoomScale="80" zoomScaleNormal="80" workbookViewId="0">
      <selection activeCell="J17" sqref="J17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3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4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78" t="s">
        <v>54</v>
      </c>
      <c r="B1" s="78"/>
      <c r="C1" s="78"/>
      <c r="D1" s="78" t="s">
        <v>51</v>
      </c>
      <c r="E1" s="78"/>
      <c r="F1" s="78"/>
      <c r="G1" s="78"/>
      <c r="H1" s="78" t="s">
        <v>55</v>
      </c>
      <c r="I1" s="78"/>
      <c r="J1" s="78"/>
      <c r="K1" s="79" t="s">
        <v>72</v>
      </c>
      <c r="L1" s="79" t="s">
        <v>56</v>
      </c>
      <c r="M1" s="79" t="s">
        <v>56</v>
      </c>
      <c r="N1" s="79" t="s">
        <v>56</v>
      </c>
      <c r="O1" s="79" t="s">
        <v>56</v>
      </c>
      <c r="P1" s="79" t="s">
        <v>56</v>
      </c>
      <c r="Q1" s="79" t="s">
        <v>56</v>
      </c>
      <c r="R1" s="79" t="s">
        <v>56</v>
      </c>
      <c r="S1" s="79" t="s">
        <v>56</v>
      </c>
      <c r="T1" s="79" t="s">
        <v>56</v>
      </c>
      <c r="U1" s="79" t="s">
        <v>56</v>
      </c>
      <c r="V1" s="79" t="s">
        <v>56</v>
      </c>
    </row>
    <row r="2" spans="1:22" ht="21.75" customHeight="1" x14ac:dyDescent="0.25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16" customFormat="1" ht="30" x14ac:dyDescent="0.2">
      <c r="A3" s="25" t="s">
        <v>3</v>
      </c>
      <c r="B3" s="25" t="s">
        <v>1</v>
      </c>
      <c r="C3" s="25" t="s">
        <v>38</v>
      </c>
      <c r="D3" s="26" t="s">
        <v>37</v>
      </c>
      <c r="E3" s="26" t="s">
        <v>27</v>
      </c>
      <c r="F3" s="26" t="s">
        <v>28</v>
      </c>
      <c r="G3" s="27" t="s">
        <v>4</v>
      </c>
      <c r="H3" s="28" t="s">
        <v>26</v>
      </c>
      <c r="I3" s="29" t="s">
        <v>0</v>
      </c>
      <c r="J3" s="25" t="s">
        <v>5</v>
      </c>
      <c r="K3" s="68">
        <v>42964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  <c r="U3" s="30" t="s">
        <v>2</v>
      </c>
      <c r="V3" s="30" t="s">
        <v>2</v>
      </c>
    </row>
    <row r="4" spans="1:22" ht="90" x14ac:dyDescent="0.25">
      <c r="A4" s="80" t="s">
        <v>58</v>
      </c>
      <c r="B4" s="84">
        <v>1</v>
      </c>
      <c r="C4" s="55">
        <v>1</v>
      </c>
      <c r="D4" s="38" t="s">
        <v>39</v>
      </c>
      <c r="E4" s="55" t="s">
        <v>50</v>
      </c>
      <c r="F4" s="21" t="s">
        <v>63</v>
      </c>
      <c r="G4" s="57">
        <v>38.619999999999997</v>
      </c>
      <c r="H4" s="23"/>
      <c r="I4" s="31">
        <f>H4-(SUM(K4:V4))</f>
        <v>0</v>
      </c>
      <c r="J4" s="32" t="str">
        <f>IF(I4&lt;0,"ATENÇÃO","OK")</f>
        <v>OK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80"/>
      <c r="B5" s="84"/>
      <c r="C5" s="35">
        <v>2</v>
      </c>
      <c r="D5" s="39" t="s">
        <v>40</v>
      </c>
      <c r="E5" s="36" t="s">
        <v>50</v>
      </c>
      <c r="F5" s="36" t="s">
        <v>63</v>
      </c>
      <c r="G5" s="58">
        <v>43.56</v>
      </c>
      <c r="H5" s="23"/>
      <c r="I5" s="31">
        <f t="shared" ref="I5:I17" si="0">H5-(SUM(K5:V5))</f>
        <v>0</v>
      </c>
      <c r="J5" s="32" t="str">
        <f t="shared" ref="J5:J17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80"/>
      <c r="B6" s="84"/>
      <c r="C6" s="36">
        <v>3</v>
      </c>
      <c r="D6" s="37" t="s">
        <v>41</v>
      </c>
      <c r="E6" s="36" t="s">
        <v>50</v>
      </c>
      <c r="F6" s="36" t="s">
        <v>63</v>
      </c>
      <c r="G6" s="58">
        <v>38.619999999999997</v>
      </c>
      <c r="H6" s="23"/>
      <c r="I6" s="31">
        <f t="shared" si="0"/>
        <v>0</v>
      </c>
      <c r="J6" s="32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80"/>
      <c r="B7" s="84"/>
      <c r="C7" s="36">
        <v>4</v>
      </c>
      <c r="D7" s="37" t="s">
        <v>42</v>
      </c>
      <c r="E7" s="36" t="s">
        <v>50</v>
      </c>
      <c r="F7" s="36" t="s">
        <v>63</v>
      </c>
      <c r="G7" s="58">
        <v>43.56</v>
      </c>
      <c r="H7" s="23">
        <v>12</v>
      </c>
      <c r="I7" s="31">
        <f t="shared" si="0"/>
        <v>12</v>
      </c>
      <c r="J7" s="32" t="str">
        <f t="shared" si="1"/>
        <v>OK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80"/>
      <c r="B8" s="84"/>
      <c r="C8" s="36">
        <v>5</v>
      </c>
      <c r="D8" s="37" t="s">
        <v>43</v>
      </c>
      <c r="E8" s="36" t="s">
        <v>50</v>
      </c>
      <c r="F8" s="36" t="s">
        <v>63</v>
      </c>
      <c r="G8" s="58">
        <v>38.619999999999997</v>
      </c>
      <c r="H8" s="23"/>
      <c r="I8" s="31">
        <f t="shared" si="0"/>
        <v>0</v>
      </c>
      <c r="J8" s="32" t="str">
        <f t="shared" si="1"/>
        <v>OK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80"/>
      <c r="B9" s="84"/>
      <c r="C9" s="36">
        <v>6</v>
      </c>
      <c r="D9" s="37" t="s">
        <v>44</v>
      </c>
      <c r="E9" s="36" t="s">
        <v>50</v>
      </c>
      <c r="F9" s="36" t="s">
        <v>63</v>
      </c>
      <c r="G9" s="58">
        <v>43.56</v>
      </c>
      <c r="H9" s="23"/>
      <c r="I9" s="31">
        <f t="shared" si="0"/>
        <v>0</v>
      </c>
      <c r="J9" s="32" t="str">
        <f t="shared" si="1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80"/>
      <c r="B10" s="84"/>
      <c r="C10" s="36">
        <v>7</v>
      </c>
      <c r="D10" s="37" t="s">
        <v>45</v>
      </c>
      <c r="E10" s="36" t="s">
        <v>50</v>
      </c>
      <c r="F10" s="36" t="s">
        <v>63</v>
      </c>
      <c r="G10" s="58">
        <v>38.619999999999997</v>
      </c>
      <c r="H10" s="23"/>
      <c r="I10" s="31">
        <f t="shared" si="0"/>
        <v>0</v>
      </c>
      <c r="J10" s="32" t="str">
        <f t="shared" si="1"/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80"/>
      <c r="B11" s="84"/>
      <c r="C11" s="36">
        <v>8</v>
      </c>
      <c r="D11" s="37" t="s">
        <v>46</v>
      </c>
      <c r="E11" s="36" t="s">
        <v>50</v>
      </c>
      <c r="F11" s="36" t="s">
        <v>63</v>
      </c>
      <c r="G11" s="58">
        <v>43.56</v>
      </c>
      <c r="H11" s="23"/>
      <c r="I11" s="31">
        <f t="shared" si="0"/>
        <v>0</v>
      </c>
      <c r="J11" s="32" t="str">
        <f t="shared" si="1"/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80"/>
      <c r="B12" s="84"/>
      <c r="C12" s="36">
        <v>9</v>
      </c>
      <c r="D12" s="40" t="s">
        <v>47</v>
      </c>
      <c r="E12" s="36" t="s">
        <v>50</v>
      </c>
      <c r="F12" s="36" t="s">
        <v>63</v>
      </c>
      <c r="G12" s="58">
        <v>22.99</v>
      </c>
      <c r="H12" s="23">
        <v>52</v>
      </c>
      <c r="I12" s="31">
        <f t="shared" si="0"/>
        <v>38</v>
      </c>
      <c r="J12" s="32" t="str">
        <f t="shared" si="1"/>
        <v>OK</v>
      </c>
      <c r="K12" s="69">
        <v>14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80"/>
      <c r="B13" s="84"/>
      <c r="C13" s="36">
        <v>10</v>
      </c>
      <c r="D13" s="40" t="s">
        <v>48</v>
      </c>
      <c r="E13" s="36" t="s">
        <v>50</v>
      </c>
      <c r="F13" s="36" t="s">
        <v>63</v>
      </c>
      <c r="G13" s="58">
        <v>33.880000000000003</v>
      </c>
      <c r="H13" s="23"/>
      <c r="I13" s="31">
        <f t="shared" si="0"/>
        <v>0</v>
      </c>
      <c r="J13" s="32" t="str">
        <f t="shared" si="1"/>
        <v>OK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80"/>
      <c r="B14" s="84"/>
      <c r="C14" s="36">
        <v>11</v>
      </c>
      <c r="D14" s="40" t="s">
        <v>49</v>
      </c>
      <c r="E14" s="36" t="s">
        <v>50</v>
      </c>
      <c r="F14" s="36" t="s">
        <v>63</v>
      </c>
      <c r="G14" s="58">
        <v>22.99</v>
      </c>
      <c r="H14" s="23"/>
      <c r="I14" s="31">
        <f t="shared" si="0"/>
        <v>0</v>
      </c>
      <c r="J14" s="32" t="str">
        <f t="shared" si="1"/>
        <v>OK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90" customHeight="1" x14ac:dyDescent="0.25">
      <c r="A15" s="75" t="s">
        <v>58</v>
      </c>
      <c r="B15" s="81">
        <v>4</v>
      </c>
      <c r="C15" s="36">
        <v>14</v>
      </c>
      <c r="D15" s="56" t="s">
        <v>59</v>
      </c>
      <c r="E15" s="36" t="s">
        <v>62</v>
      </c>
      <c r="F15" s="56" t="s">
        <v>63</v>
      </c>
      <c r="G15" s="59">
        <v>410</v>
      </c>
      <c r="H15" s="23"/>
      <c r="I15" s="31">
        <f t="shared" si="0"/>
        <v>0</v>
      </c>
      <c r="J15" s="32" t="str">
        <f t="shared" si="1"/>
        <v>OK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90" customHeight="1" x14ac:dyDescent="0.25">
      <c r="A16" s="76"/>
      <c r="B16" s="82"/>
      <c r="C16" s="36">
        <v>15</v>
      </c>
      <c r="D16" s="40" t="s">
        <v>60</v>
      </c>
      <c r="E16" s="36" t="s">
        <v>62</v>
      </c>
      <c r="F16" s="36" t="s">
        <v>63</v>
      </c>
      <c r="G16" s="59">
        <v>434</v>
      </c>
      <c r="H16" s="23"/>
      <c r="I16" s="31">
        <f t="shared" si="0"/>
        <v>0</v>
      </c>
      <c r="J16" s="32" t="str">
        <f t="shared" si="1"/>
        <v>OK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05.75" customHeight="1" x14ac:dyDescent="0.25">
      <c r="A17" s="77"/>
      <c r="B17" s="83"/>
      <c r="C17" s="36">
        <v>16</v>
      </c>
      <c r="D17" s="40" t="s">
        <v>61</v>
      </c>
      <c r="E17" s="36" t="s">
        <v>62</v>
      </c>
      <c r="F17" s="36" t="s">
        <v>63</v>
      </c>
      <c r="G17" s="59">
        <v>433.06</v>
      </c>
      <c r="H17" s="23"/>
      <c r="I17" s="31">
        <f t="shared" si="0"/>
        <v>0</v>
      </c>
      <c r="J17" s="32" t="str">
        <f t="shared" si="1"/>
        <v>OK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</sheetData>
  <mergeCells count="20">
    <mergeCell ref="K1:K2"/>
    <mergeCell ref="L1:L2"/>
    <mergeCell ref="M1:M2"/>
    <mergeCell ref="T1:T2"/>
    <mergeCell ref="A15:A17"/>
    <mergeCell ref="B15:B17"/>
    <mergeCell ref="U1:U2"/>
    <mergeCell ref="V1:V2"/>
    <mergeCell ref="A2:J2"/>
    <mergeCell ref="A4:A14"/>
    <mergeCell ref="B4:B14"/>
    <mergeCell ref="N1:N2"/>
    <mergeCell ref="O1:O2"/>
    <mergeCell ref="P1:P2"/>
    <mergeCell ref="Q1:Q2"/>
    <mergeCell ref="R1:R2"/>
    <mergeCell ref="S1:S2"/>
    <mergeCell ref="A1:C1"/>
    <mergeCell ref="D1:G1"/>
    <mergeCell ref="H1:J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opLeftCell="A7" zoomScale="80" zoomScaleNormal="80" workbookViewId="0">
      <selection activeCell="H4" sqref="H4:H17"/>
    </sheetView>
  </sheetViews>
  <sheetFormatPr defaultColWidth="9.7109375" defaultRowHeight="15" x14ac:dyDescent="0.25"/>
  <cols>
    <col min="1" max="1" width="26.85546875" style="1" customWidth="1"/>
    <col min="2" max="3" width="10.28515625" style="1" customWidth="1"/>
    <col min="4" max="4" width="55.140625" style="33" customWidth="1"/>
    <col min="5" max="5" width="13.140625" style="1" customWidth="1"/>
    <col min="6" max="6" width="18" style="1" customWidth="1"/>
    <col min="7" max="7" width="15.42578125" style="1" customWidth="1"/>
    <col min="8" max="8" width="13.7109375" style="19" customWidth="1"/>
    <col min="9" max="9" width="13.28515625" style="34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78" t="s">
        <v>54</v>
      </c>
      <c r="B1" s="78"/>
      <c r="C1" s="78"/>
      <c r="D1" s="78" t="s">
        <v>51</v>
      </c>
      <c r="E1" s="78"/>
      <c r="F1" s="78"/>
      <c r="G1" s="78"/>
      <c r="H1" s="78" t="s">
        <v>55</v>
      </c>
      <c r="I1" s="78"/>
      <c r="J1" s="78"/>
      <c r="K1" s="79" t="s">
        <v>56</v>
      </c>
      <c r="L1" s="79" t="s">
        <v>56</v>
      </c>
      <c r="M1" s="79" t="s">
        <v>56</v>
      </c>
      <c r="N1" s="79" t="s">
        <v>56</v>
      </c>
      <c r="O1" s="79" t="s">
        <v>56</v>
      </c>
      <c r="P1" s="79" t="s">
        <v>56</v>
      </c>
      <c r="Q1" s="79" t="s">
        <v>56</v>
      </c>
      <c r="R1" s="79" t="s">
        <v>56</v>
      </c>
      <c r="S1" s="79" t="s">
        <v>56</v>
      </c>
      <c r="T1" s="79" t="s">
        <v>56</v>
      </c>
      <c r="U1" s="79" t="s">
        <v>56</v>
      </c>
      <c r="V1" s="79" t="s">
        <v>56</v>
      </c>
    </row>
    <row r="2" spans="1:22" ht="21.75" customHeight="1" x14ac:dyDescent="0.25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16" customFormat="1" ht="30" x14ac:dyDescent="0.2">
      <c r="A3" s="25" t="s">
        <v>3</v>
      </c>
      <c r="B3" s="25" t="s">
        <v>1</v>
      </c>
      <c r="C3" s="25" t="s">
        <v>38</v>
      </c>
      <c r="D3" s="26" t="s">
        <v>37</v>
      </c>
      <c r="E3" s="26" t="s">
        <v>27</v>
      </c>
      <c r="F3" s="26" t="s">
        <v>28</v>
      </c>
      <c r="G3" s="27" t="s">
        <v>4</v>
      </c>
      <c r="H3" s="28" t="s">
        <v>26</v>
      </c>
      <c r="I3" s="29" t="s">
        <v>0</v>
      </c>
      <c r="J3" s="25" t="s">
        <v>5</v>
      </c>
      <c r="K3" s="30" t="s">
        <v>2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  <c r="U3" s="30" t="s">
        <v>2</v>
      </c>
      <c r="V3" s="30" t="s">
        <v>2</v>
      </c>
    </row>
    <row r="4" spans="1:22" ht="90" x14ac:dyDescent="0.25">
      <c r="A4" s="80" t="s">
        <v>58</v>
      </c>
      <c r="B4" s="84">
        <v>1</v>
      </c>
      <c r="C4" s="55">
        <v>1</v>
      </c>
      <c r="D4" s="38" t="s">
        <v>39</v>
      </c>
      <c r="E4" s="55" t="s">
        <v>50</v>
      </c>
      <c r="F4" s="21" t="s">
        <v>63</v>
      </c>
      <c r="G4" s="57">
        <v>38.619999999999997</v>
      </c>
      <c r="H4" s="23">
        <v>75</v>
      </c>
      <c r="I4" s="31">
        <f>H4-(SUM(K4:V4))</f>
        <v>75</v>
      </c>
      <c r="J4" s="32" t="str">
        <f>IF(I4&lt;0,"ATENÇÃO","OK")</f>
        <v>OK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80"/>
      <c r="B5" s="84"/>
      <c r="C5" s="35">
        <v>2</v>
      </c>
      <c r="D5" s="39" t="s">
        <v>40</v>
      </c>
      <c r="E5" s="36" t="s">
        <v>50</v>
      </c>
      <c r="F5" s="36" t="s">
        <v>63</v>
      </c>
      <c r="G5" s="58">
        <v>43.56</v>
      </c>
      <c r="H5" s="23">
        <v>30</v>
      </c>
      <c r="I5" s="31">
        <f t="shared" ref="I5:I17" si="0">H5-(SUM(K5:V5))</f>
        <v>30</v>
      </c>
      <c r="J5" s="32" t="str">
        <f t="shared" ref="J5:J17" si="1">IF(I5&lt;0,"ATENÇÃO","OK")</f>
        <v>OK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80"/>
      <c r="B6" s="84"/>
      <c r="C6" s="36">
        <v>3</v>
      </c>
      <c r="D6" s="37" t="s">
        <v>41</v>
      </c>
      <c r="E6" s="36" t="s">
        <v>50</v>
      </c>
      <c r="F6" s="36" t="s">
        <v>63</v>
      </c>
      <c r="G6" s="58">
        <v>38.619999999999997</v>
      </c>
      <c r="H6" s="23">
        <v>30</v>
      </c>
      <c r="I6" s="31">
        <f t="shared" si="0"/>
        <v>30</v>
      </c>
      <c r="J6" s="32" t="str">
        <f t="shared" si="1"/>
        <v>OK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80"/>
      <c r="B7" s="84"/>
      <c r="C7" s="36">
        <v>4</v>
      </c>
      <c r="D7" s="37" t="s">
        <v>42</v>
      </c>
      <c r="E7" s="36" t="s">
        <v>50</v>
      </c>
      <c r="F7" s="36" t="s">
        <v>63</v>
      </c>
      <c r="G7" s="58">
        <v>43.56</v>
      </c>
      <c r="H7" s="23">
        <v>30</v>
      </c>
      <c r="I7" s="31">
        <f t="shared" si="0"/>
        <v>30</v>
      </c>
      <c r="J7" s="32" t="str">
        <f t="shared" si="1"/>
        <v>OK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80"/>
      <c r="B8" s="84"/>
      <c r="C8" s="36">
        <v>5</v>
      </c>
      <c r="D8" s="37" t="s">
        <v>43</v>
      </c>
      <c r="E8" s="36" t="s">
        <v>50</v>
      </c>
      <c r="F8" s="36" t="s">
        <v>63</v>
      </c>
      <c r="G8" s="58">
        <v>38.619999999999997</v>
      </c>
      <c r="H8" s="23">
        <v>150</v>
      </c>
      <c r="I8" s="31">
        <f t="shared" si="0"/>
        <v>150</v>
      </c>
      <c r="J8" s="32" t="str">
        <f t="shared" si="1"/>
        <v>OK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80"/>
      <c r="B9" s="84"/>
      <c r="C9" s="36">
        <v>6</v>
      </c>
      <c r="D9" s="37" t="s">
        <v>44</v>
      </c>
      <c r="E9" s="36" t="s">
        <v>50</v>
      </c>
      <c r="F9" s="36" t="s">
        <v>63</v>
      </c>
      <c r="G9" s="58">
        <v>43.56</v>
      </c>
      <c r="H9" s="23">
        <v>35</v>
      </c>
      <c r="I9" s="31">
        <f t="shared" si="0"/>
        <v>35</v>
      </c>
      <c r="J9" s="32" t="str">
        <f t="shared" si="1"/>
        <v>OK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80"/>
      <c r="B10" s="84"/>
      <c r="C10" s="36">
        <v>7</v>
      </c>
      <c r="D10" s="37" t="s">
        <v>45</v>
      </c>
      <c r="E10" s="36" t="s">
        <v>50</v>
      </c>
      <c r="F10" s="36" t="s">
        <v>63</v>
      </c>
      <c r="G10" s="58">
        <v>38.619999999999997</v>
      </c>
      <c r="H10" s="23">
        <v>35</v>
      </c>
      <c r="I10" s="31">
        <f t="shared" si="0"/>
        <v>35</v>
      </c>
      <c r="J10" s="32" t="str">
        <f t="shared" si="1"/>
        <v>OK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80"/>
      <c r="B11" s="84"/>
      <c r="C11" s="36">
        <v>8</v>
      </c>
      <c r="D11" s="37" t="s">
        <v>46</v>
      </c>
      <c r="E11" s="36" t="s">
        <v>50</v>
      </c>
      <c r="F11" s="36" t="s">
        <v>63</v>
      </c>
      <c r="G11" s="58">
        <v>43.56</v>
      </c>
      <c r="H11" s="23">
        <v>35</v>
      </c>
      <c r="I11" s="31">
        <f t="shared" si="0"/>
        <v>35</v>
      </c>
      <c r="J11" s="32" t="str">
        <f t="shared" si="1"/>
        <v>OK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80"/>
      <c r="B12" s="84"/>
      <c r="C12" s="36">
        <v>9</v>
      </c>
      <c r="D12" s="40" t="s">
        <v>47</v>
      </c>
      <c r="E12" s="36" t="s">
        <v>50</v>
      </c>
      <c r="F12" s="36" t="s">
        <v>63</v>
      </c>
      <c r="G12" s="58">
        <v>22.99</v>
      </c>
      <c r="H12" s="23">
        <v>150</v>
      </c>
      <c r="I12" s="31">
        <f t="shared" si="0"/>
        <v>150</v>
      </c>
      <c r="J12" s="32" t="str">
        <f t="shared" si="1"/>
        <v>OK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80"/>
      <c r="B13" s="84"/>
      <c r="C13" s="36">
        <v>10</v>
      </c>
      <c r="D13" s="40" t="s">
        <v>48</v>
      </c>
      <c r="E13" s="36" t="s">
        <v>50</v>
      </c>
      <c r="F13" s="36" t="s">
        <v>63</v>
      </c>
      <c r="G13" s="58">
        <v>33.880000000000003</v>
      </c>
      <c r="H13" s="23">
        <v>75</v>
      </c>
      <c r="I13" s="31">
        <f t="shared" si="0"/>
        <v>75</v>
      </c>
      <c r="J13" s="32" t="str">
        <f t="shared" si="1"/>
        <v>OK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80"/>
      <c r="B14" s="84"/>
      <c r="C14" s="36">
        <v>11</v>
      </c>
      <c r="D14" s="40" t="s">
        <v>49</v>
      </c>
      <c r="E14" s="36" t="s">
        <v>50</v>
      </c>
      <c r="F14" s="36" t="s">
        <v>63</v>
      </c>
      <c r="G14" s="58">
        <v>22.99</v>
      </c>
      <c r="H14" s="23">
        <v>50</v>
      </c>
      <c r="I14" s="31">
        <f t="shared" si="0"/>
        <v>50</v>
      </c>
      <c r="J14" s="32" t="str">
        <f t="shared" si="1"/>
        <v>OK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90" customHeight="1" x14ac:dyDescent="0.25">
      <c r="A15" s="75" t="s">
        <v>58</v>
      </c>
      <c r="B15" s="81">
        <v>4</v>
      </c>
      <c r="C15" s="36">
        <v>14</v>
      </c>
      <c r="D15" s="56" t="s">
        <v>59</v>
      </c>
      <c r="E15" s="36" t="s">
        <v>62</v>
      </c>
      <c r="F15" s="56" t="s">
        <v>63</v>
      </c>
      <c r="G15" s="59">
        <v>410</v>
      </c>
      <c r="H15" s="23">
        <v>2</v>
      </c>
      <c r="I15" s="31">
        <f t="shared" si="0"/>
        <v>2</v>
      </c>
      <c r="J15" s="32" t="str">
        <f t="shared" si="1"/>
        <v>OK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90" customHeight="1" x14ac:dyDescent="0.25">
      <c r="A16" s="76"/>
      <c r="B16" s="82"/>
      <c r="C16" s="36">
        <v>15</v>
      </c>
      <c r="D16" s="40" t="s">
        <v>60</v>
      </c>
      <c r="E16" s="36" t="s">
        <v>62</v>
      </c>
      <c r="F16" s="36" t="s">
        <v>63</v>
      </c>
      <c r="G16" s="59">
        <v>434</v>
      </c>
      <c r="H16" s="23"/>
      <c r="I16" s="31">
        <f t="shared" si="0"/>
        <v>0</v>
      </c>
      <c r="J16" s="32" t="str">
        <f t="shared" si="1"/>
        <v>OK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05.75" customHeight="1" x14ac:dyDescent="0.25">
      <c r="A17" s="77"/>
      <c r="B17" s="83"/>
      <c r="C17" s="36">
        <v>16</v>
      </c>
      <c r="D17" s="40" t="s">
        <v>61</v>
      </c>
      <c r="E17" s="36" t="s">
        <v>62</v>
      </c>
      <c r="F17" s="36" t="s">
        <v>63</v>
      </c>
      <c r="G17" s="59">
        <v>433.06</v>
      </c>
      <c r="H17" s="23"/>
      <c r="I17" s="31">
        <f t="shared" si="0"/>
        <v>0</v>
      </c>
      <c r="J17" s="32" t="str">
        <f t="shared" si="1"/>
        <v>OK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</sheetData>
  <mergeCells count="20">
    <mergeCell ref="K1:K2"/>
    <mergeCell ref="L1:L2"/>
    <mergeCell ref="M1:M2"/>
    <mergeCell ref="T1:T2"/>
    <mergeCell ref="A15:A17"/>
    <mergeCell ref="B15:B17"/>
    <mergeCell ref="U1:U2"/>
    <mergeCell ref="V1:V2"/>
    <mergeCell ref="A2:J2"/>
    <mergeCell ref="A4:A14"/>
    <mergeCell ref="B4:B14"/>
    <mergeCell ref="N1:N2"/>
    <mergeCell ref="O1:O2"/>
    <mergeCell ref="P1:P2"/>
    <mergeCell ref="Q1:Q2"/>
    <mergeCell ref="R1:R2"/>
    <mergeCell ref="S1:S2"/>
    <mergeCell ref="A1:C1"/>
    <mergeCell ref="D1:G1"/>
    <mergeCell ref="H1:J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Reitoria_SCII</vt:lpstr>
      <vt:lpstr>ESAG</vt:lpstr>
      <vt:lpstr>CEART</vt:lpstr>
      <vt:lpstr>CEAD</vt:lpstr>
      <vt:lpstr>FAED</vt:lpstr>
      <vt:lpstr>CEFID</vt:lpstr>
      <vt:lpstr>CERES</vt:lpstr>
      <vt:lpstr>CEAVI</vt:lpstr>
      <vt:lpstr>CESFI</vt:lpstr>
      <vt:lpstr>CEO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2018-08-16T20:32:01Z</dcterms:modified>
</cp:coreProperties>
</file>