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VIGÊNCIA EXPIRADA\2024 PROCESSOS ENCERRADOS\PE 0611.2023 SRP SGPE 7838.2023 - Locação de Veículos - VIG 20.04.2024\"/>
    </mc:Choice>
  </mc:AlternateContent>
  <xr:revisionPtr revIDLastSave="0" documentId="13_ncr:1_{0A172987-A4BA-4130-8441-A9BCD8B4944A}" xr6:coauthVersionLast="47" xr6:coauthVersionMax="47" xr10:uidLastSave="{00000000-0000-0000-0000-000000000000}"/>
  <bookViews>
    <workbookView xWindow="-109" yWindow="-109" windowWidth="26301" windowHeight="14305" tabRatio="679" activeTab="14" xr2:uid="{00000000-000D-0000-FFFF-FFFF00000000}"/>
  </bookViews>
  <sheets>
    <sheet name="Reitoria" sheetId="163" r:id="rId1"/>
    <sheet name="PROEX" sheetId="165" r:id="rId2"/>
    <sheet name="ESAG" sheetId="150" r:id="rId3"/>
    <sheet name="CEART" sheetId="151" r:id="rId4"/>
    <sheet name="CEAD" sheetId="154" r:id="rId5"/>
    <sheet name="FAED" sheetId="153" r:id="rId6"/>
    <sheet name="CEFID" sheetId="152" r:id="rId7"/>
    <sheet name="CERES" sheetId="166" r:id="rId8"/>
    <sheet name="CESFI" sheetId="167" r:id="rId9"/>
    <sheet name="CEAVI" sheetId="168" r:id="rId10"/>
    <sheet name="CCT" sheetId="169" r:id="rId11"/>
    <sheet name="CEPLAN" sheetId="170" r:id="rId12"/>
    <sheet name="CAV" sheetId="171" r:id="rId13"/>
    <sheet name="CESMO" sheetId="172" r:id="rId14"/>
    <sheet name="GESTOR" sheetId="162" r:id="rId15"/>
  </sheets>
  <definedNames>
    <definedName name="_xlnm._FilterDatabase" localSheetId="4" hidden="1">CEAD!$A$3:$AC$52</definedName>
    <definedName name="_xlnm._FilterDatabase" localSheetId="5" hidden="1">FAED!$A$3:$AA$3</definedName>
    <definedName name="CESMO">#REF!</definedName>
    <definedName name="diasuteis" localSheetId="12">#REF!</definedName>
    <definedName name="diasuteis" localSheetId="10">#REF!</definedName>
    <definedName name="diasuteis" localSheetId="4">#REF!</definedName>
    <definedName name="diasuteis" localSheetId="3">#REF!</definedName>
    <definedName name="diasuteis" localSheetId="9">#REF!</definedName>
    <definedName name="diasuteis" localSheetId="6">#REF!</definedName>
    <definedName name="diasuteis" localSheetId="11">#REF!</definedName>
    <definedName name="diasuteis" localSheetId="7">#REF!</definedName>
    <definedName name="diasuteis" localSheetId="8">#REF!</definedName>
    <definedName name="diasuteis" localSheetId="13">#REF!</definedName>
    <definedName name="diasuteis" localSheetId="2">#REF!</definedName>
    <definedName name="diasuteis" localSheetId="5">#REF!</definedName>
    <definedName name="diasuteis" localSheetId="14">#REF!</definedName>
    <definedName name="diasuteis" localSheetId="1">#REF!</definedName>
    <definedName name="diasuteis">#REF!</definedName>
    <definedName name="Ferias" localSheetId="12">#REF!</definedName>
    <definedName name="Ferias" localSheetId="10">#REF!</definedName>
    <definedName name="Ferias" localSheetId="4">#REF!</definedName>
    <definedName name="Ferias" localSheetId="9">#REF!</definedName>
    <definedName name="Ferias" localSheetId="6">#REF!</definedName>
    <definedName name="Ferias" localSheetId="11">#REF!</definedName>
    <definedName name="Ferias" localSheetId="7">#REF!</definedName>
    <definedName name="Ferias" localSheetId="8">#REF!</definedName>
    <definedName name="Ferias" localSheetId="13">#REF!</definedName>
    <definedName name="Ferias" localSheetId="2">#REF!</definedName>
    <definedName name="Ferias" localSheetId="14">#REF!</definedName>
    <definedName name="Ferias" localSheetId="1">#REF!</definedName>
    <definedName name="Ferias">#REF!</definedName>
    <definedName name="RD" localSheetId="12">OFFSET(#REF!,(MATCH(SMALL(#REF!,ROW()-10),#REF!,0)-1),0)</definedName>
    <definedName name="RD" localSheetId="10">OFFSET(#REF!,(MATCH(SMALL(#REF!,ROW()-10),#REF!,0)-1),0)</definedName>
    <definedName name="RD" localSheetId="4">OFFSET(#REF!,(MATCH(SMALL(#REF!,ROW()-10),#REF!,0)-1),0)</definedName>
    <definedName name="RD" localSheetId="9">OFFSET(#REF!,(MATCH(SMALL(#REF!,ROW()-10),#REF!,0)-1),0)</definedName>
    <definedName name="RD" localSheetId="6">OFFSET(#REF!,(MATCH(SMALL(#REF!,ROW()-10),#REF!,0)-1),0)</definedName>
    <definedName name="RD" localSheetId="11">OFFSET(#REF!,(MATCH(SMALL(#REF!,ROW()-10),#REF!,0)-1),0)</definedName>
    <definedName name="RD" localSheetId="7">OFFSET(#REF!,(MATCH(SMALL(#REF!,ROW()-10),#REF!,0)-1),0)</definedName>
    <definedName name="RD" localSheetId="8">OFFSET(#REF!,(MATCH(SMALL(#REF!,ROW()-10),#REF!,0)-1),0)</definedName>
    <definedName name="RD" localSheetId="13">OFFSET(#REF!,(MATCH(SMALL(#REF!,ROW()-10),#REF!,0)-1),0)</definedName>
    <definedName name="RD" localSheetId="2">OFFSET(#REF!,(MATCH(SMALL(#REF!,ROW()-10),#REF!,0)-1),0)</definedName>
    <definedName name="RD" localSheetId="14">OFFSET(#REF!,(MATCH(SMALL(#REF!,ROW()-10),#REF!,0)-1),0)</definedName>
    <definedName name="RD" localSheetId="1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2" i="171" l="1"/>
  <c r="Z52" i="171"/>
  <c r="Y52" i="171"/>
  <c r="X52" i="171"/>
  <c r="W52" i="171"/>
  <c r="V52" i="171"/>
  <c r="O52" i="171"/>
  <c r="P52" i="171"/>
  <c r="Q52" i="171"/>
  <c r="R52" i="171"/>
  <c r="S52" i="171"/>
  <c r="T52" i="171"/>
  <c r="U52" i="171"/>
  <c r="N52" i="171"/>
  <c r="K52" i="171"/>
  <c r="AB52" i="171" l="1"/>
  <c r="Z52" i="168" l="1"/>
  <c r="O52" i="168"/>
  <c r="P52" i="168"/>
  <c r="Q52" i="168"/>
  <c r="R52" i="168"/>
  <c r="S52" i="168"/>
  <c r="T52" i="168"/>
  <c r="U52" i="168"/>
  <c r="V52" i="168"/>
  <c r="W52" i="168"/>
  <c r="X52" i="168"/>
  <c r="Y52" i="168"/>
  <c r="N52" i="168"/>
  <c r="K52" i="168"/>
  <c r="O52" i="170"/>
  <c r="P52" i="170"/>
  <c r="Q52" i="170"/>
  <c r="R52" i="170"/>
  <c r="S52" i="170"/>
  <c r="T52" i="170"/>
  <c r="U52" i="170"/>
  <c r="V52" i="170"/>
  <c r="W52" i="170"/>
  <c r="X52" i="170"/>
  <c r="Y52" i="170"/>
  <c r="Z52" i="170"/>
  <c r="AA52" i="170"/>
  <c r="AB52" i="170"/>
  <c r="AC52" i="170"/>
  <c r="AD52" i="170"/>
  <c r="AE52" i="170"/>
  <c r="N52" i="170"/>
  <c r="K52" i="170"/>
  <c r="O52" i="169"/>
  <c r="P52" i="169"/>
  <c r="Q52" i="169"/>
  <c r="R52" i="169"/>
  <c r="S52" i="169"/>
  <c r="N52" i="169"/>
  <c r="K52" i="169"/>
  <c r="N11" i="167"/>
  <c r="O7" i="167"/>
  <c r="O6" i="167"/>
  <c r="S52" i="167"/>
  <c r="T52" i="167"/>
  <c r="U52" i="167"/>
  <c r="V52" i="167"/>
  <c r="W52" i="167"/>
  <c r="X52" i="167"/>
  <c r="Y52" i="167"/>
  <c r="Z52" i="167"/>
  <c r="AA52" i="167"/>
  <c r="AB52" i="167"/>
  <c r="AC52" i="167"/>
  <c r="AD52" i="167"/>
  <c r="AE52" i="167"/>
  <c r="O52" i="167"/>
  <c r="P52" i="167"/>
  <c r="Q52" i="167"/>
  <c r="R52" i="167"/>
  <c r="N52" i="167"/>
  <c r="K52" i="167"/>
  <c r="N52" i="166"/>
  <c r="K9" i="166"/>
  <c r="K9" i="165"/>
  <c r="O52" i="166"/>
  <c r="O52" i="152"/>
  <c r="P52" i="152"/>
  <c r="Q52" i="152"/>
  <c r="R52" i="152"/>
  <c r="S52" i="152"/>
  <c r="N52" i="152"/>
  <c r="T52" i="152" s="1"/>
  <c r="K52" i="152"/>
  <c r="K10" i="163"/>
  <c r="K10" i="153"/>
  <c r="AB52" i="153" l="1"/>
  <c r="O52" i="153"/>
  <c r="P52" i="153"/>
  <c r="Q52" i="153"/>
  <c r="R52" i="153"/>
  <c r="S52" i="153"/>
  <c r="T52" i="153"/>
  <c r="U52" i="153"/>
  <c r="V52" i="153"/>
  <c r="W52" i="153"/>
  <c r="X52" i="153"/>
  <c r="Y52" i="153"/>
  <c r="Z52" i="153"/>
  <c r="AA52" i="153"/>
  <c r="N52" i="153"/>
  <c r="L52" i="154" l="1"/>
  <c r="T13" i="154"/>
  <c r="T12" i="154"/>
  <c r="P13" i="154"/>
  <c r="P12" i="154"/>
  <c r="O13" i="154"/>
  <c r="O12" i="154"/>
  <c r="R4" i="154" l="1"/>
  <c r="R52" i="154" s="1"/>
  <c r="O52" i="154"/>
  <c r="P52" i="154"/>
  <c r="Q52" i="154"/>
  <c r="S52" i="154"/>
  <c r="T52" i="154"/>
  <c r="U52" i="154"/>
  <c r="V52" i="154"/>
  <c r="W52" i="154"/>
  <c r="X52" i="154"/>
  <c r="Y52" i="154"/>
  <c r="Z52" i="154"/>
  <c r="AA52" i="154"/>
  <c r="AB52" i="154"/>
  <c r="AC52" i="154"/>
  <c r="N52" i="154"/>
  <c r="U11" i="150"/>
  <c r="Q4" i="150"/>
  <c r="N5" i="150"/>
  <c r="N4" i="150"/>
  <c r="O52" i="151"/>
  <c r="P52" i="151"/>
  <c r="Q52" i="151"/>
  <c r="R52" i="151"/>
  <c r="S52" i="151"/>
  <c r="T52" i="151"/>
  <c r="U52" i="151"/>
  <c r="V52" i="151"/>
  <c r="W52" i="151"/>
  <c r="N52" i="151"/>
  <c r="L6" i="151"/>
  <c r="P7" i="150"/>
  <c r="P6" i="150"/>
  <c r="R8" i="150"/>
  <c r="L8" i="150" s="1"/>
  <c r="W52" i="150" l="1"/>
  <c r="V52" i="150"/>
  <c r="O52" i="150"/>
  <c r="P52" i="150"/>
  <c r="Q52" i="150"/>
  <c r="R52" i="150"/>
  <c r="S52" i="150"/>
  <c r="T52" i="150"/>
  <c r="U52" i="150"/>
  <c r="X52" i="150"/>
  <c r="Y52" i="150"/>
  <c r="Z52" i="150"/>
  <c r="AA52" i="150"/>
  <c r="AB52" i="150"/>
  <c r="N52" i="150"/>
  <c r="N7" i="165" l="1"/>
  <c r="N6" i="165"/>
  <c r="P9" i="165"/>
  <c r="P8" i="165"/>
  <c r="O52" i="165"/>
  <c r="P52" i="165"/>
  <c r="Q52" i="165"/>
  <c r="R52" i="165"/>
  <c r="S52" i="165"/>
  <c r="T52" i="165"/>
  <c r="U52" i="165"/>
  <c r="V52" i="165"/>
  <c r="W52" i="165"/>
  <c r="X52" i="165"/>
  <c r="Y52" i="165"/>
  <c r="Z52" i="165"/>
  <c r="AA52" i="165"/>
  <c r="AB52" i="165"/>
  <c r="AC52" i="165"/>
  <c r="AD52" i="165"/>
  <c r="AE52" i="165"/>
  <c r="N52" i="165"/>
  <c r="U52" i="163"/>
  <c r="T52" i="163"/>
  <c r="S52" i="163"/>
  <c r="R52" i="163"/>
  <c r="O52" i="163"/>
  <c r="P52" i="163"/>
  <c r="Q52" i="163"/>
  <c r="V52" i="163"/>
  <c r="W52" i="163"/>
  <c r="X52" i="163"/>
  <c r="Y52" i="163"/>
  <c r="Z52" i="163"/>
  <c r="AA52" i="163"/>
  <c r="AB52" i="163"/>
  <c r="AC52" i="163"/>
  <c r="AD52" i="163"/>
  <c r="AE52" i="163"/>
  <c r="N52" i="163"/>
  <c r="K11" i="153"/>
  <c r="K11" i="165"/>
  <c r="K10" i="165"/>
  <c r="K5" i="154"/>
  <c r="K5" i="165"/>
  <c r="K52" i="166" l="1"/>
  <c r="K9" i="150" l="1"/>
  <c r="K52" i="150" s="1"/>
  <c r="K9" i="167"/>
  <c r="H4" i="162" l="1"/>
  <c r="H5" i="162"/>
  <c r="H6" i="162"/>
  <c r="H7" i="162"/>
  <c r="H8" i="162"/>
  <c r="H9" i="162"/>
  <c r="H10" i="162"/>
  <c r="H11" i="162"/>
  <c r="H12" i="162"/>
  <c r="H13" i="162"/>
  <c r="H14" i="162"/>
  <c r="H15" i="162"/>
  <c r="H16" i="162"/>
  <c r="H17" i="162"/>
  <c r="H18" i="162"/>
  <c r="H19" i="162"/>
  <c r="H20" i="162"/>
  <c r="H21" i="162"/>
  <c r="H22" i="162"/>
  <c r="H23" i="162"/>
  <c r="H24" i="162"/>
  <c r="H25" i="162"/>
  <c r="H26" i="162"/>
  <c r="H27" i="162"/>
  <c r="H28" i="162"/>
  <c r="H29" i="162"/>
  <c r="H30" i="162"/>
  <c r="H31" i="162"/>
  <c r="K31" i="162" s="1"/>
  <c r="H32" i="162"/>
  <c r="K32" i="162" s="1"/>
  <c r="H33" i="162"/>
  <c r="K33" i="162" s="1"/>
  <c r="H34" i="162"/>
  <c r="K34" i="162" s="1"/>
  <c r="H35" i="162"/>
  <c r="K35" i="162" s="1"/>
  <c r="H36" i="162"/>
  <c r="K36" i="162" s="1"/>
  <c r="H37" i="162"/>
  <c r="K37" i="162" s="1"/>
  <c r="H38" i="162"/>
  <c r="K38" i="162" s="1"/>
  <c r="H39" i="162"/>
  <c r="K39" i="162" s="1"/>
  <c r="H40" i="162"/>
  <c r="K40" i="162" s="1"/>
  <c r="H41" i="162"/>
  <c r="H42" i="162"/>
  <c r="H43" i="162"/>
  <c r="H44" i="162"/>
  <c r="H45" i="162"/>
  <c r="H46" i="162"/>
  <c r="H47" i="162"/>
  <c r="H48" i="162"/>
  <c r="H49" i="162"/>
  <c r="H50" i="162"/>
  <c r="H3" i="162"/>
  <c r="L51" i="172"/>
  <c r="M51" i="172" s="1"/>
  <c r="L50" i="172"/>
  <c r="M50" i="172" s="1"/>
  <c r="L49" i="172"/>
  <c r="M49" i="172" s="1"/>
  <c r="L48" i="172"/>
  <c r="M48" i="172" s="1"/>
  <c r="L47" i="172"/>
  <c r="M47" i="172" s="1"/>
  <c r="L46" i="172"/>
  <c r="M46" i="172" s="1"/>
  <c r="M45" i="172"/>
  <c r="L45" i="172"/>
  <c r="L44" i="172"/>
  <c r="M44" i="172" s="1"/>
  <c r="L43" i="172"/>
  <c r="M43" i="172" s="1"/>
  <c r="L42" i="172"/>
  <c r="M42" i="172" s="1"/>
  <c r="L41" i="172"/>
  <c r="M41" i="172" s="1"/>
  <c r="L40" i="172"/>
  <c r="M40" i="172" s="1"/>
  <c r="M39" i="172"/>
  <c r="L39" i="172"/>
  <c r="M38" i="172"/>
  <c r="L38" i="172"/>
  <c r="L37" i="172"/>
  <c r="M37" i="172" s="1"/>
  <c r="M36" i="172"/>
  <c r="L36" i="172"/>
  <c r="L35" i="172"/>
  <c r="M35" i="172" s="1"/>
  <c r="L34" i="172"/>
  <c r="M34" i="172" s="1"/>
  <c r="L33" i="172"/>
  <c r="M33" i="172" s="1"/>
  <c r="M32" i="172"/>
  <c r="L32" i="172"/>
  <c r="L31" i="172"/>
  <c r="M31" i="172" s="1"/>
  <c r="L30" i="172"/>
  <c r="M30" i="172" s="1"/>
  <c r="M29" i="172"/>
  <c r="L29" i="172"/>
  <c r="L28" i="172"/>
  <c r="M28" i="172" s="1"/>
  <c r="M27" i="172"/>
  <c r="L27" i="172"/>
  <c r="L26" i="172"/>
  <c r="M26" i="172" s="1"/>
  <c r="L25" i="172"/>
  <c r="M25" i="172" s="1"/>
  <c r="L24" i="172"/>
  <c r="M24" i="172" s="1"/>
  <c r="L23" i="172"/>
  <c r="M23" i="172" s="1"/>
  <c r="L22" i="172"/>
  <c r="M22" i="172" s="1"/>
  <c r="M21" i="172"/>
  <c r="L21" i="172"/>
  <c r="M20" i="172"/>
  <c r="L20" i="172"/>
  <c r="L19" i="172"/>
  <c r="M19" i="172" s="1"/>
  <c r="M18" i="172"/>
  <c r="L18" i="172"/>
  <c r="L17" i="172"/>
  <c r="M17" i="172" s="1"/>
  <c r="L16" i="172"/>
  <c r="M16" i="172" s="1"/>
  <c r="L15" i="172"/>
  <c r="M15" i="172" s="1"/>
  <c r="M14" i="172"/>
  <c r="L14" i="172"/>
  <c r="L13" i="172"/>
  <c r="M13" i="172" s="1"/>
  <c r="L12" i="172"/>
  <c r="M12" i="172" s="1"/>
  <c r="M11" i="172"/>
  <c r="L11" i="172"/>
  <c r="L10" i="172"/>
  <c r="M10" i="172" s="1"/>
  <c r="M9" i="172"/>
  <c r="L9" i="172"/>
  <c r="L8" i="172"/>
  <c r="M8" i="172" s="1"/>
  <c r="L7" i="172"/>
  <c r="M7" i="172" s="1"/>
  <c r="L6" i="172"/>
  <c r="M6" i="172" s="1"/>
  <c r="L5" i="172"/>
  <c r="M5" i="172" s="1"/>
  <c r="L4" i="172"/>
  <c r="M4" i="172" s="1"/>
  <c r="L51" i="171"/>
  <c r="M51" i="171" s="1"/>
  <c r="L50" i="171"/>
  <c r="M50" i="171" s="1"/>
  <c r="L49" i="171"/>
  <c r="M49" i="171" s="1"/>
  <c r="L48" i="171"/>
  <c r="M48" i="171" s="1"/>
  <c r="L47" i="171"/>
  <c r="M47" i="171" s="1"/>
  <c r="L46" i="171"/>
  <c r="M46" i="171" s="1"/>
  <c r="L45" i="171"/>
  <c r="M45" i="171" s="1"/>
  <c r="L44" i="171"/>
  <c r="M44" i="171" s="1"/>
  <c r="L43" i="171"/>
  <c r="M43" i="171" s="1"/>
  <c r="L42" i="171"/>
  <c r="M42" i="171" s="1"/>
  <c r="L41" i="171"/>
  <c r="M41" i="171" s="1"/>
  <c r="L40" i="171"/>
  <c r="M40" i="171" s="1"/>
  <c r="L39" i="171"/>
  <c r="M39" i="171" s="1"/>
  <c r="L38" i="171"/>
  <c r="M38" i="171" s="1"/>
  <c r="L37" i="171"/>
  <c r="M37" i="171" s="1"/>
  <c r="L36" i="171"/>
  <c r="M36" i="171" s="1"/>
  <c r="L35" i="171"/>
  <c r="M35" i="171" s="1"/>
  <c r="L34" i="171"/>
  <c r="M34" i="171" s="1"/>
  <c r="L33" i="171"/>
  <c r="M33" i="171" s="1"/>
  <c r="L32" i="171"/>
  <c r="M32" i="171" s="1"/>
  <c r="L31" i="171"/>
  <c r="M31" i="171" s="1"/>
  <c r="L30" i="171"/>
  <c r="M30" i="171" s="1"/>
  <c r="L29" i="171"/>
  <c r="M29" i="171" s="1"/>
  <c r="L28" i="171"/>
  <c r="M28" i="171" s="1"/>
  <c r="L27" i="171"/>
  <c r="M27" i="171" s="1"/>
  <c r="L26" i="171"/>
  <c r="M26" i="171" s="1"/>
  <c r="L25" i="171"/>
  <c r="M25" i="171" s="1"/>
  <c r="L24" i="171"/>
  <c r="M24" i="171" s="1"/>
  <c r="L23" i="171"/>
  <c r="M23" i="171" s="1"/>
  <c r="L22" i="171"/>
  <c r="M22" i="171" s="1"/>
  <c r="L21" i="171"/>
  <c r="M21" i="171" s="1"/>
  <c r="L20" i="171"/>
  <c r="M20" i="171" s="1"/>
  <c r="L19" i="171"/>
  <c r="M19" i="171" s="1"/>
  <c r="L18" i="171"/>
  <c r="M18" i="171" s="1"/>
  <c r="L17" i="171"/>
  <c r="M17" i="171" s="1"/>
  <c r="L16" i="171"/>
  <c r="M16" i="171" s="1"/>
  <c r="L15" i="171"/>
  <c r="M15" i="171" s="1"/>
  <c r="L14" i="171"/>
  <c r="M14" i="171" s="1"/>
  <c r="L13" i="171"/>
  <c r="M13" i="171" s="1"/>
  <c r="L12" i="171"/>
  <c r="M12" i="171" s="1"/>
  <c r="L11" i="171"/>
  <c r="M11" i="171" s="1"/>
  <c r="L10" i="171"/>
  <c r="M10" i="171" s="1"/>
  <c r="L9" i="171"/>
  <c r="M9" i="171" s="1"/>
  <c r="L8" i="171"/>
  <c r="M8" i="171" s="1"/>
  <c r="L7" i="171"/>
  <c r="M7" i="171" s="1"/>
  <c r="L6" i="171"/>
  <c r="M6" i="171" s="1"/>
  <c r="L5" i="171"/>
  <c r="M5" i="171" s="1"/>
  <c r="L4" i="171"/>
  <c r="L51" i="170"/>
  <c r="M51" i="170" s="1"/>
  <c r="M50" i="170"/>
  <c r="L50" i="170"/>
  <c r="L49" i="170"/>
  <c r="M49" i="170" s="1"/>
  <c r="L48" i="170"/>
  <c r="M48" i="170" s="1"/>
  <c r="L47" i="170"/>
  <c r="M47" i="170" s="1"/>
  <c r="L46" i="170"/>
  <c r="M46" i="170" s="1"/>
  <c r="L45" i="170"/>
  <c r="M45" i="170" s="1"/>
  <c r="L44" i="170"/>
  <c r="M44" i="170" s="1"/>
  <c r="L43" i="170"/>
  <c r="M43" i="170" s="1"/>
  <c r="L42" i="170"/>
  <c r="M42" i="170" s="1"/>
  <c r="M41" i="170"/>
  <c r="L41" i="170"/>
  <c r="L40" i="170"/>
  <c r="M40" i="170" s="1"/>
  <c r="L39" i="170"/>
  <c r="M39" i="170" s="1"/>
  <c r="L38" i="170"/>
  <c r="M38" i="170" s="1"/>
  <c r="L37" i="170"/>
  <c r="M37" i="170" s="1"/>
  <c r="L36" i="170"/>
  <c r="M36" i="170" s="1"/>
  <c r="L35" i="170"/>
  <c r="M35" i="170" s="1"/>
  <c r="L34" i="170"/>
  <c r="M34" i="170" s="1"/>
  <c r="L33" i="170"/>
  <c r="M33" i="170" s="1"/>
  <c r="L32" i="170"/>
  <c r="M32" i="170" s="1"/>
  <c r="L31" i="170"/>
  <c r="M31" i="170" s="1"/>
  <c r="L30" i="170"/>
  <c r="M30" i="170" s="1"/>
  <c r="L29" i="170"/>
  <c r="M29" i="170" s="1"/>
  <c r="L28" i="170"/>
  <c r="M28" i="170" s="1"/>
  <c r="L27" i="170"/>
  <c r="M27" i="170" s="1"/>
  <c r="L26" i="170"/>
  <c r="M26" i="170" s="1"/>
  <c r="L25" i="170"/>
  <c r="M25" i="170" s="1"/>
  <c r="L24" i="170"/>
  <c r="M24" i="170" s="1"/>
  <c r="L23" i="170"/>
  <c r="M23" i="170" s="1"/>
  <c r="L22" i="170"/>
  <c r="M22" i="170" s="1"/>
  <c r="L21" i="170"/>
  <c r="M21" i="170" s="1"/>
  <c r="M20" i="170"/>
  <c r="L20" i="170"/>
  <c r="L19" i="170"/>
  <c r="M19" i="170" s="1"/>
  <c r="L18" i="170"/>
  <c r="M18" i="170" s="1"/>
  <c r="M17" i="170"/>
  <c r="L17" i="170"/>
  <c r="L16" i="170"/>
  <c r="M16" i="170" s="1"/>
  <c r="L15" i="170"/>
  <c r="M15" i="170" s="1"/>
  <c r="L14" i="170"/>
  <c r="M14" i="170" s="1"/>
  <c r="L13" i="170"/>
  <c r="M13" i="170" s="1"/>
  <c r="L12" i="170"/>
  <c r="M12" i="170" s="1"/>
  <c r="L11" i="170"/>
  <c r="M11" i="170" s="1"/>
  <c r="L10" i="170"/>
  <c r="M10" i="170" s="1"/>
  <c r="L9" i="170"/>
  <c r="M9" i="170" s="1"/>
  <c r="M8" i="170"/>
  <c r="L8" i="170"/>
  <c r="L7" i="170"/>
  <c r="M7" i="170" s="1"/>
  <c r="L6" i="170"/>
  <c r="M6" i="170" s="1"/>
  <c r="L5" i="170"/>
  <c r="M5" i="170" s="1"/>
  <c r="L4" i="170"/>
  <c r="L51" i="169"/>
  <c r="M51" i="169" s="1"/>
  <c r="L50" i="169"/>
  <c r="M50" i="169" s="1"/>
  <c r="L49" i="169"/>
  <c r="M49" i="169" s="1"/>
  <c r="L48" i="169"/>
  <c r="M48" i="169" s="1"/>
  <c r="L47" i="169"/>
  <c r="M47" i="169" s="1"/>
  <c r="L46" i="169"/>
  <c r="M46" i="169" s="1"/>
  <c r="L45" i="169"/>
  <c r="M45" i="169" s="1"/>
  <c r="L44" i="169"/>
  <c r="M44" i="169" s="1"/>
  <c r="L43" i="169"/>
  <c r="M43" i="169" s="1"/>
  <c r="L42" i="169"/>
  <c r="M42" i="169" s="1"/>
  <c r="L41" i="169"/>
  <c r="M41" i="169" s="1"/>
  <c r="L40" i="169"/>
  <c r="M40" i="169" s="1"/>
  <c r="L39" i="169"/>
  <c r="M39" i="169" s="1"/>
  <c r="L38" i="169"/>
  <c r="M38" i="169" s="1"/>
  <c r="L37" i="169"/>
  <c r="M37" i="169" s="1"/>
  <c r="L36" i="169"/>
  <c r="M36" i="169" s="1"/>
  <c r="L35" i="169"/>
  <c r="M35" i="169" s="1"/>
  <c r="L34" i="169"/>
  <c r="M34" i="169" s="1"/>
  <c r="L33" i="169"/>
  <c r="M33" i="169" s="1"/>
  <c r="L32" i="169"/>
  <c r="M32" i="169" s="1"/>
  <c r="L31" i="169"/>
  <c r="M31" i="169" s="1"/>
  <c r="L30" i="169"/>
  <c r="M30" i="169" s="1"/>
  <c r="L29" i="169"/>
  <c r="M29" i="169" s="1"/>
  <c r="L28" i="169"/>
  <c r="M28" i="169" s="1"/>
  <c r="L27" i="169"/>
  <c r="M27" i="169" s="1"/>
  <c r="L26" i="169"/>
  <c r="M26" i="169" s="1"/>
  <c r="L25" i="169"/>
  <c r="L24" i="169"/>
  <c r="M24" i="169" s="1"/>
  <c r="L23" i="169"/>
  <c r="M23" i="169" s="1"/>
  <c r="L22" i="169"/>
  <c r="M22" i="169" s="1"/>
  <c r="L21" i="169"/>
  <c r="M21" i="169" s="1"/>
  <c r="L20" i="169"/>
  <c r="M20" i="169" s="1"/>
  <c r="L19" i="169"/>
  <c r="M19" i="169" s="1"/>
  <c r="L18" i="169"/>
  <c r="M18" i="169" s="1"/>
  <c r="L17" i="169"/>
  <c r="M17" i="169" s="1"/>
  <c r="L16" i="169"/>
  <c r="M16" i="169" s="1"/>
  <c r="L15" i="169"/>
  <c r="M15" i="169" s="1"/>
  <c r="L14" i="169"/>
  <c r="M14" i="169" s="1"/>
  <c r="L13" i="169"/>
  <c r="M13" i="169" s="1"/>
  <c r="L12" i="169"/>
  <c r="M12" i="169" s="1"/>
  <c r="L11" i="169"/>
  <c r="M11" i="169" s="1"/>
  <c r="L10" i="169"/>
  <c r="M10" i="169" s="1"/>
  <c r="L9" i="169"/>
  <c r="M9" i="169" s="1"/>
  <c r="L8" i="169"/>
  <c r="M8" i="169" s="1"/>
  <c r="L7" i="169"/>
  <c r="M7" i="169" s="1"/>
  <c r="L6" i="169"/>
  <c r="M6" i="169" s="1"/>
  <c r="L5" i="169"/>
  <c r="M5" i="169" s="1"/>
  <c r="L4" i="169"/>
  <c r="M4" i="169" s="1"/>
  <c r="L51" i="168"/>
  <c r="M51" i="168" s="1"/>
  <c r="L50" i="168"/>
  <c r="M50" i="168" s="1"/>
  <c r="L49" i="168"/>
  <c r="M49" i="168" s="1"/>
  <c r="L48" i="168"/>
  <c r="M48" i="168" s="1"/>
  <c r="L47" i="168"/>
  <c r="M47" i="168" s="1"/>
  <c r="L46" i="168"/>
  <c r="M46" i="168" s="1"/>
  <c r="L45" i="168"/>
  <c r="M45" i="168" s="1"/>
  <c r="L44" i="168"/>
  <c r="M44" i="168" s="1"/>
  <c r="L43" i="168"/>
  <c r="M43" i="168" s="1"/>
  <c r="L42" i="168"/>
  <c r="M42" i="168" s="1"/>
  <c r="L41" i="168"/>
  <c r="M41" i="168" s="1"/>
  <c r="L40" i="168"/>
  <c r="M40" i="168" s="1"/>
  <c r="L39" i="168"/>
  <c r="M39" i="168" s="1"/>
  <c r="L38" i="168"/>
  <c r="M38" i="168" s="1"/>
  <c r="L37" i="168"/>
  <c r="M37" i="168" s="1"/>
  <c r="L36" i="168"/>
  <c r="M36" i="168" s="1"/>
  <c r="L35" i="168"/>
  <c r="M35" i="168" s="1"/>
  <c r="L34" i="168"/>
  <c r="M34" i="168" s="1"/>
  <c r="L33" i="168"/>
  <c r="M33" i="168" s="1"/>
  <c r="L32" i="168"/>
  <c r="M32" i="168" s="1"/>
  <c r="L31" i="168"/>
  <c r="M31" i="168" s="1"/>
  <c r="L30" i="168"/>
  <c r="M30" i="168" s="1"/>
  <c r="L29" i="168"/>
  <c r="M29" i="168" s="1"/>
  <c r="L28" i="168"/>
  <c r="M28" i="168" s="1"/>
  <c r="L27" i="168"/>
  <c r="M27" i="168" s="1"/>
  <c r="L26" i="168"/>
  <c r="M26" i="168" s="1"/>
  <c r="L25" i="168"/>
  <c r="M25" i="168" s="1"/>
  <c r="L24" i="168"/>
  <c r="M24" i="168" s="1"/>
  <c r="L23" i="168"/>
  <c r="M23" i="168" s="1"/>
  <c r="L22" i="168"/>
  <c r="M22" i="168" s="1"/>
  <c r="L21" i="168"/>
  <c r="M21" i="168" s="1"/>
  <c r="L20" i="168"/>
  <c r="M20" i="168" s="1"/>
  <c r="L19" i="168"/>
  <c r="M19" i="168" s="1"/>
  <c r="L18" i="168"/>
  <c r="M18" i="168" s="1"/>
  <c r="L17" i="168"/>
  <c r="M17" i="168" s="1"/>
  <c r="L16" i="168"/>
  <c r="M16" i="168" s="1"/>
  <c r="L15" i="168"/>
  <c r="M15" i="168" s="1"/>
  <c r="L14" i="168"/>
  <c r="L13" i="168"/>
  <c r="M13" i="168" s="1"/>
  <c r="L12" i="168"/>
  <c r="M12" i="168" s="1"/>
  <c r="L11" i="168"/>
  <c r="M11" i="168" s="1"/>
  <c r="L10" i="168"/>
  <c r="M10" i="168" s="1"/>
  <c r="L9" i="168"/>
  <c r="M9" i="168" s="1"/>
  <c r="L8" i="168"/>
  <c r="M8" i="168" s="1"/>
  <c r="L7" i="168"/>
  <c r="M7" i="168" s="1"/>
  <c r="L6" i="168"/>
  <c r="M6" i="168" s="1"/>
  <c r="L5" i="168"/>
  <c r="M5" i="168" s="1"/>
  <c r="L4" i="168"/>
  <c r="M4" i="168" s="1"/>
  <c r="L51" i="167"/>
  <c r="M51" i="167" s="1"/>
  <c r="L50" i="167"/>
  <c r="M50" i="167" s="1"/>
  <c r="L49" i="167"/>
  <c r="M49" i="167" s="1"/>
  <c r="L48" i="167"/>
  <c r="M48" i="167" s="1"/>
  <c r="L47" i="167"/>
  <c r="M47" i="167" s="1"/>
  <c r="L46" i="167"/>
  <c r="M46" i="167" s="1"/>
  <c r="L45" i="167"/>
  <c r="M45" i="167" s="1"/>
  <c r="M44" i="167"/>
  <c r="L44" i="167"/>
  <c r="L43" i="167"/>
  <c r="M43" i="167" s="1"/>
  <c r="L42" i="167"/>
  <c r="M42" i="167" s="1"/>
  <c r="L41" i="167"/>
  <c r="M41" i="167" s="1"/>
  <c r="L40" i="167"/>
  <c r="M40" i="167" s="1"/>
  <c r="L39" i="167"/>
  <c r="M39" i="167" s="1"/>
  <c r="L38" i="167"/>
  <c r="M38" i="167" s="1"/>
  <c r="L37" i="167"/>
  <c r="M37" i="167" s="1"/>
  <c r="L36" i="167"/>
  <c r="M36" i="167" s="1"/>
  <c r="L35" i="167"/>
  <c r="M35" i="167" s="1"/>
  <c r="L34" i="167"/>
  <c r="M34" i="167" s="1"/>
  <c r="L33" i="167"/>
  <c r="M33" i="167" s="1"/>
  <c r="L32" i="167"/>
  <c r="M32" i="167" s="1"/>
  <c r="L31" i="167"/>
  <c r="M31" i="167" s="1"/>
  <c r="L30" i="167"/>
  <c r="M30" i="167" s="1"/>
  <c r="L29" i="167"/>
  <c r="M29" i="167" s="1"/>
  <c r="L28" i="167"/>
  <c r="M28" i="167" s="1"/>
  <c r="L27" i="167"/>
  <c r="M27" i="167" s="1"/>
  <c r="L26" i="167"/>
  <c r="M26" i="167" s="1"/>
  <c r="L25" i="167"/>
  <c r="M25" i="167" s="1"/>
  <c r="L24" i="167"/>
  <c r="M24" i="167" s="1"/>
  <c r="L23" i="167"/>
  <c r="M23" i="167" s="1"/>
  <c r="L22" i="167"/>
  <c r="M22" i="167" s="1"/>
  <c r="L21" i="167"/>
  <c r="M21" i="167" s="1"/>
  <c r="L20" i="167"/>
  <c r="M20" i="167" s="1"/>
  <c r="L19" i="167"/>
  <c r="M19" i="167" s="1"/>
  <c r="L18" i="167"/>
  <c r="M18" i="167" s="1"/>
  <c r="L17" i="167"/>
  <c r="M17" i="167" s="1"/>
  <c r="L16" i="167"/>
  <c r="M16" i="167" s="1"/>
  <c r="L15" i="167"/>
  <c r="M15" i="167" s="1"/>
  <c r="L14" i="167"/>
  <c r="M14" i="167" s="1"/>
  <c r="L13" i="167"/>
  <c r="M13" i="167" s="1"/>
  <c r="L12" i="167"/>
  <c r="M12" i="167" s="1"/>
  <c r="L11" i="167"/>
  <c r="M11" i="167" s="1"/>
  <c r="L10" i="167"/>
  <c r="M10" i="167" s="1"/>
  <c r="L9" i="167"/>
  <c r="M9" i="167" s="1"/>
  <c r="L8" i="167"/>
  <c r="M8" i="167" s="1"/>
  <c r="L7" i="167"/>
  <c r="M7" i="167" s="1"/>
  <c r="L6" i="167"/>
  <c r="M6" i="167" s="1"/>
  <c r="L5" i="167"/>
  <c r="M5" i="167" s="1"/>
  <c r="L4" i="167"/>
  <c r="L51" i="166"/>
  <c r="M51" i="166" s="1"/>
  <c r="L50" i="166"/>
  <c r="M50" i="166" s="1"/>
  <c r="L49" i="166"/>
  <c r="M49" i="166" s="1"/>
  <c r="L48" i="166"/>
  <c r="M48" i="166" s="1"/>
  <c r="L47" i="166"/>
  <c r="M47" i="166" s="1"/>
  <c r="L46" i="166"/>
  <c r="M46" i="166" s="1"/>
  <c r="L45" i="166"/>
  <c r="M45" i="166" s="1"/>
  <c r="L44" i="166"/>
  <c r="M44" i="166" s="1"/>
  <c r="L43" i="166"/>
  <c r="M43" i="166" s="1"/>
  <c r="L42" i="166"/>
  <c r="M42" i="166" s="1"/>
  <c r="L41" i="166"/>
  <c r="M41" i="166" s="1"/>
  <c r="L40" i="166"/>
  <c r="M40" i="166" s="1"/>
  <c r="L39" i="166"/>
  <c r="M39" i="166" s="1"/>
  <c r="L38" i="166"/>
  <c r="M38" i="166" s="1"/>
  <c r="L37" i="166"/>
  <c r="M37" i="166" s="1"/>
  <c r="L36" i="166"/>
  <c r="M36" i="166" s="1"/>
  <c r="L35" i="166"/>
  <c r="M35" i="166" s="1"/>
  <c r="L34" i="166"/>
  <c r="M34" i="166" s="1"/>
  <c r="L33" i="166"/>
  <c r="M33" i="166" s="1"/>
  <c r="L32" i="166"/>
  <c r="M32" i="166" s="1"/>
  <c r="L31" i="166"/>
  <c r="M31" i="166" s="1"/>
  <c r="L30" i="166"/>
  <c r="M30" i="166" s="1"/>
  <c r="L29" i="166"/>
  <c r="M29" i="166" s="1"/>
  <c r="L28" i="166"/>
  <c r="M28" i="166" s="1"/>
  <c r="L27" i="166"/>
  <c r="M27" i="166" s="1"/>
  <c r="L26" i="166"/>
  <c r="M26" i="166" s="1"/>
  <c r="L25" i="166"/>
  <c r="M25" i="166" s="1"/>
  <c r="L24" i="166"/>
  <c r="M24" i="166" s="1"/>
  <c r="L23" i="166"/>
  <c r="M23" i="166" s="1"/>
  <c r="L22" i="166"/>
  <c r="M22" i="166" s="1"/>
  <c r="L21" i="166"/>
  <c r="M21" i="166" s="1"/>
  <c r="L20" i="166"/>
  <c r="M20" i="166" s="1"/>
  <c r="L19" i="166"/>
  <c r="M19" i="166" s="1"/>
  <c r="L18" i="166"/>
  <c r="M18" i="166" s="1"/>
  <c r="L17" i="166"/>
  <c r="M17" i="166" s="1"/>
  <c r="L16" i="166"/>
  <c r="M16" i="166" s="1"/>
  <c r="L15" i="166"/>
  <c r="M15" i="166" s="1"/>
  <c r="L14" i="166"/>
  <c r="M14" i="166" s="1"/>
  <c r="L13" i="166"/>
  <c r="M13" i="166" s="1"/>
  <c r="L12" i="166"/>
  <c r="M12" i="166" s="1"/>
  <c r="L11" i="166"/>
  <c r="M11" i="166" s="1"/>
  <c r="L10" i="166"/>
  <c r="M10" i="166" s="1"/>
  <c r="L9" i="166"/>
  <c r="M9" i="166" s="1"/>
  <c r="L8" i="166"/>
  <c r="M8" i="166" s="1"/>
  <c r="L7" i="166"/>
  <c r="M7" i="166" s="1"/>
  <c r="L6" i="166"/>
  <c r="M6" i="166" s="1"/>
  <c r="L5" i="166"/>
  <c r="M5" i="166" s="1"/>
  <c r="L4" i="166"/>
  <c r="L51" i="152"/>
  <c r="M51" i="152" s="1"/>
  <c r="L50" i="152"/>
  <c r="M50" i="152" s="1"/>
  <c r="L49" i="152"/>
  <c r="M49" i="152" s="1"/>
  <c r="L48" i="152"/>
  <c r="M48" i="152" s="1"/>
  <c r="L47" i="152"/>
  <c r="M47" i="152" s="1"/>
  <c r="L46" i="152"/>
  <c r="M46" i="152" s="1"/>
  <c r="L45" i="152"/>
  <c r="M45" i="152" s="1"/>
  <c r="L44" i="152"/>
  <c r="M44" i="152" s="1"/>
  <c r="L43" i="152"/>
  <c r="M43" i="152" s="1"/>
  <c r="L42" i="152"/>
  <c r="M42" i="152" s="1"/>
  <c r="L41" i="152"/>
  <c r="M41" i="152" s="1"/>
  <c r="L40" i="152"/>
  <c r="M40" i="152" s="1"/>
  <c r="L39" i="152"/>
  <c r="M39" i="152" s="1"/>
  <c r="L38" i="152"/>
  <c r="M38" i="152" s="1"/>
  <c r="L37" i="152"/>
  <c r="M37" i="152" s="1"/>
  <c r="L36" i="152"/>
  <c r="M36" i="152" s="1"/>
  <c r="L35" i="152"/>
  <c r="M35" i="152" s="1"/>
  <c r="L34" i="152"/>
  <c r="M34" i="152" s="1"/>
  <c r="L33" i="152"/>
  <c r="M33" i="152" s="1"/>
  <c r="L32" i="152"/>
  <c r="M32" i="152" s="1"/>
  <c r="L31" i="152"/>
  <c r="M31" i="152" s="1"/>
  <c r="L30" i="152"/>
  <c r="M30" i="152" s="1"/>
  <c r="L29" i="152"/>
  <c r="M29" i="152" s="1"/>
  <c r="L28" i="152"/>
  <c r="M28" i="152" s="1"/>
  <c r="L27" i="152"/>
  <c r="M27" i="152" s="1"/>
  <c r="L26" i="152"/>
  <c r="M26" i="152" s="1"/>
  <c r="L25" i="152"/>
  <c r="M25" i="152" s="1"/>
  <c r="L24" i="152"/>
  <c r="M24" i="152" s="1"/>
  <c r="L23" i="152"/>
  <c r="M23" i="152" s="1"/>
  <c r="L22" i="152"/>
  <c r="M22" i="152" s="1"/>
  <c r="L21" i="152"/>
  <c r="M21" i="152" s="1"/>
  <c r="L20" i="152"/>
  <c r="M20" i="152" s="1"/>
  <c r="L19" i="152"/>
  <c r="M19" i="152" s="1"/>
  <c r="L18" i="152"/>
  <c r="M18" i="152" s="1"/>
  <c r="L17" i="152"/>
  <c r="M17" i="152" s="1"/>
  <c r="L16" i="152"/>
  <c r="M16" i="152" s="1"/>
  <c r="L15" i="152"/>
  <c r="M15" i="152" s="1"/>
  <c r="L14" i="152"/>
  <c r="M14" i="152" s="1"/>
  <c r="L13" i="152"/>
  <c r="M13" i="152" s="1"/>
  <c r="L12" i="152"/>
  <c r="M12" i="152" s="1"/>
  <c r="L11" i="152"/>
  <c r="M11" i="152" s="1"/>
  <c r="L10" i="152"/>
  <c r="M10" i="152" s="1"/>
  <c r="L9" i="152"/>
  <c r="M9" i="152" s="1"/>
  <c r="L8" i="152"/>
  <c r="M8" i="152" s="1"/>
  <c r="L7" i="152"/>
  <c r="M7" i="152" s="1"/>
  <c r="L6" i="152"/>
  <c r="M6" i="152" s="1"/>
  <c r="L5" i="152"/>
  <c r="M5" i="152" s="1"/>
  <c r="L4" i="152"/>
  <c r="L51" i="153"/>
  <c r="M51" i="153" s="1"/>
  <c r="L50" i="153"/>
  <c r="M50" i="153" s="1"/>
  <c r="L49" i="153"/>
  <c r="M49" i="153" s="1"/>
  <c r="L48" i="153"/>
  <c r="M48" i="153" s="1"/>
  <c r="L47" i="153"/>
  <c r="M47" i="153" s="1"/>
  <c r="L46" i="153"/>
  <c r="M46" i="153" s="1"/>
  <c r="L45" i="153"/>
  <c r="M45" i="153" s="1"/>
  <c r="L44" i="153"/>
  <c r="M44" i="153" s="1"/>
  <c r="L43" i="153"/>
  <c r="M43" i="153" s="1"/>
  <c r="L42" i="153"/>
  <c r="M42" i="153" s="1"/>
  <c r="L41" i="153"/>
  <c r="M41" i="153" s="1"/>
  <c r="L40" i="153"/>
  <c r="M40" i="153" s="1"/>
  <c r="L39" i="153"/>
  <c r="L38" i="153"/>
  <c r="M38" i="153" s="1"/>
  <c r="L37" i="153"/>
  <c r="M37" i="153" s="1"/>
  <c r="L36" i="153"/>
  <c r="M36" i="153" s="1"/>
  <c r="L35" i="153"/>
  <c r="M35" i="153" s="1"/>
  <c r="L34" i="153"/>
  <c r="M34" i="153" s="1"/>
  <c r="L33" i="153"/>
  <c r="L32" i="153"/>
  <c r="M32" i="153" s="1"/>
  <c r="L31" i="153"/>
  <c r="M31" i="153" s="1"/>
  <c r="L30" i="153"/>
  <c r="M30" i="153" s="1"/>
  <c r="L29" i="153"/>
  <c r="M29" i="153" s="1"/>
  <c r="L28" i="153"/>
  <c r="M28" i="153" s="1"/>
  <c r="L27" i="153"/>
  <c r="M27" i="153" s="1"/>
  <c r="L26" i="153"/>
  <c r="M26" i="153" s="1"/>
  <c r="L25" i="153"/>
  <c r="M25" i="153" s="1"/>
  <c r="L24" i="153"/>
  <c r="M24" i="153" s="1"/>
  <c r="L23" i="153"/>
  <c r="M23" i="153" s="1"/>
  <c r="L22" i="153"/>
  <c r="M22" i="153" s="1"/>
  <c r="L21" i="153"/>
  <c r="L20" i="153"/>
  <c r="M20" i="153" s="1"/>
  <c r="L19" i="153"/>
  <c r="M19" i="153" s="1"/>
  <c r="L18" i="153"/>
  <c r="M18" i="153" s="1"/>
  <c r="L17" i="153"/>
  <c r="M17" i="153" s="1"/>
  <c r="L16" i="153"/>
  <c r="M16" i="153" s="1"/>
  <c r="L15" i="153"/>
  <c r="L14" i="153"/>
  <c r="M14" i="153" s="1"/>
  <c r="L13" i="153"/>
  <c r="M13" i="153" s="1"/>
  <c r="L12" i="153"/>
  <c r="M12" i="153" s="1"/>
  <c r="L11" i="153"/>
  <c r="M11" i="153" s="1"/>
  <c r="L10" i="153"/>
  <c r="M10" i="153" s="1"/>
  <c r="L9" i="153"/>
  <c r="M9" i="153" s="1"/>
  <c r="L8" i="153"/>
  <c r="M8" i="153" s="1"/>
  <c r="L7" i="153"/>
  <c r="M7" i="153" s="1"/>
  <c r="L6" i="153"/>
  <c r="M6" i="153" s="1"/>
  <c r="L5" i="153"/>
  <c r="M5" i="153" s="1"/>
  <c r="L4" i="153"/>
  <c r="L51" i="154"/>
  <c r="M51" i="154" s="1"/>
  <c r="L50" i="154"/>
  <c r="M50" i="154" s="1"/>
  <c r="L49" i="154"/>
  <c r="M49" i="154" s="1"/>
  <c r="L48" i="154"/>
  <c r="M48" i="154" s="1"/>
  <c r="L47" i="154"/>
  <c r="M47" i="154" s="1"/>
  <c r="L46" i="154"/>
  <c r="M46" i="154" s="1"/>
  <c r="L45" i="154"/>
  <c r="M45" i="154" s="1"/>
  <c r="L44" i="154"/>
  <c r="M44" i="154" s="1"/>
  <c r="L43" i="154"/>
  <c r="M43" i="154" s="1"/>
  <c r="L42" i="154"/>
  <c r="M42" i="154" s="1"/>
  <c r="L41" i="154"/>
  <c r="M41" i="154" s="1"/>
  <c r="L40" i="154"/>
  <c r="M40" i="154" s="1"/>
  <c r="L39" i="154"/>
  <c r="M39" i="154" s="1"/>
  <c r="L38" i="154"/>
  <c r="M38" i="154" s="1"/>
  <c r="L37" i="154"/>
  <c r="M37" i="154" s="1"/>
  <c r="L36" i="154"/>
  <c r="M36" i="154" s="1"/>
  <c r="L35" i="154"/>
  <c r="M35" i="154" s="1"/>
  <c r="L34" i="154"/>
  <c r="M34" i="154" s="1"/>
  <c r="L33" i="154"/>
  <c r="M33" i="154" s="1"/>
  <c r="L32" i="154"/>
  <c r="M32" i="154" s="1"/>
  <c r="L31" i="154"/>
  <c r="M31" i="154" s="1"/>
  <c r="L30" i="154"/>
  <c r="M30" i="154" s="1"/>
  <c r="L29" i="154"/>
  <c r="M29" i="154" s="1"/>
  <c r="L28" i="154"/>
  <c r="M28" i="154" s="1"/>
  <c r="L27" i="154"/>
  <c r="M27" i="154" s="1"/>
  <c r="L26" i="154"/>
  <c r="M26" i="154" s="1"/>
  <c r="L25" i="154"/>
  <c r="M25" i="154" s="1"/>
  <c r="L24" i="154"/>
  <c r="M24" i="154" s="1"/>
  <c r="L23" i="154"/>
  <c r="M23" i="154" s="1"/>
  <c r="L22" i="154"/>
  <c r="M22" i="154" s="1"/>
  <c r="L21" i="154"/>
  <c r="M21" i="154" s="1"/>
  <c r="L20" i="154"/>
  <c r="M20" i="154" s="1"/>
  <c r="L19" i="154"/>
  <c r="M19" i="154" s="1"/>
  <c r="L18" i="154"/>
  <c r="M18" i="154" s="1"/>
  <c r="L17" i="154"/>
  <c r="M17" i="154" s="1"/>
  <c r="L16" i="154"/>
  <c r="M16" i="154" s="1"/>
  <c r="L15" i="154"/>
  <c r="M15" i="154" s="1"/>
  <c r="L14" i="154"/>
  <c r="M14" i="154" s="1"/>
  <c r="L13" i="154"/>
  <c r="M13" i="154" s="1"/>
  <c r="L12" i="154"/>
  <c r="M12" i="154" s="1"/>
  <c r="L11" i="154"/>
  <c r="M11" i="154" s="1"/>
  <c r="L10" i="154"/>
  <c r="M10" i="154" s="1"/>
  <c r="L9" i="154"/>
  <c r="M9" i="154" s="1"/>
  <c r="L8" i="154"/>
  <c r="M8" i="154" s="1"/>
  <c r="L7" i="154"/>
  <c r="M7" i="154" s="1"/>
  <c r="L6" i="154"/>
  <c r="M6" i="154" s="1"/>
  <c r="L5" i="154"/>
  <c r="M5" i="154" s="1"/>
  <c r="L4" i="154"/>
  <c r="L51" i="151"/>
  <c r="M51" i="151" s="1"/>
  <c r="L50" i="151"/>
  <c r="M50" i="151" s="1"/>
  <c r="L49" i="151"/>
  <c r="M49" i="151" s="1"/>
  <c r="L48" i="151"/>
  <c r="M48" i="151" s="1"/>
  <c r="L47" i="151"/>
  <c r="M47" i="151" s="1"/>
  <c r="L46" i="151"/>
  <c r="M46" i="151" s="1"/>
  <c r="L45" i="151"/>
  <c r="M45" i="151" s="1"/>
  <c r="L44" i="151"/>
  <c r="M44" i="151" s="1"/>
  <c r="L43" i="151"/>
  <c r="M43" i="151" s="1"/>
  <c r="L42" i="151"/>
  <c r="M42" i="151" s="1"/>
  <c r="L41" i="151"/>
  <c r="M41" i="151" s="1"/>
  <c r="L40" i="151"/>
  <c r="M40" i="151" s="1"/>
  <c r="L39" i="151"/>
  <c r="M39" i="151" s="1"/>
  <c r="L38" i="151"/>
  <c r="M38" i="151" s="1"/>
  <c r="L37" i="151"/>
  <c r="M37" i="151" s="1"/>
  <c r="L36" i="151"/>
  <c r="M36" i="151" s="1"/>
  <c r="L35" i="151"/>
  <c r="M35" i="151" s="1"/>
  <c r="L34" i="151"/>
  <c r="M34" i="151" s="1"/>
  <c r="L33" i="151"/>
  <c r="M33" i="151" s="1"/>
  <c r="L32" i="151"/>
  <c r="M32" i="151" s="1"/>
  <c r="L31" i="151"/>
  <c r="M31" i="151" s="1"/>
  <c r="L30" i="151"/>
  <c r="M30" i="151" s="1"/>
  <c r="L29" i="151"/>
  <c r="M29" i="151" s="1"/>
  <c r="L28" i="151"/>
  <c r="M28" i="151" s="1"/>
  <c r="L27" i="151"/>
  <c r="M27" i="151" s="1"/>
  <c r="L26" i="151"/>
  <c r="M26" i="151" s="1"/>
  <c r="L25" i="151"/>
  <c r="M25" i="151" s="1"/>
  <c r="L24" i="151"/>
  <c r="M24" i="151" s="1"/>
  <c r="L23" i="151"/>
  <c r="M23" i="151" s="1"/>
  <c r="L22" i="151"/>
  <c r="M22" i="151" s="1"/>
  <c r="L21" i="151"/>
  <c r="M21" i="151" s="1"/>
  <c r="L20" i="151"/>
  <c r="M20" i="151" s="1"/>
  <c r="L19" i="151"/>
  <c r="M19" i="151" s="1"/>
  <c r="L18" i="151"/>
  <c r="M18" i="151" s="1"/>
  <c r="L17" i="151"/>
  <c r="M17" i="151" s="1"/>
  <c r="L16" i="151"/>
  <c r="M16" i="151" s="1"/>
  <c r="L15" i="151"/>
  <c r="M15" i="151" s="1"/>
  <c r="L14" i="151"/>
  <c r="M14" i="151" s="1"/>
  <c r="L13" i="151"/>
  <c r="M13" i="151" s="1"/>
  <c r="L12" i="151"/>
  <c r="M12" i="151" s="1"/>
  <c r="L11" i="151"/>
  <c r="M11" i="151" s="1"/>
  <c r="L10" i="151"/>
  <c r="M10" i="151" s="1"/>
  <c r="L9" i="151"/>
  <c r="M9" i="151" s="1"/>
  <c r="L8" i="151"/>
  <c r="M8" i="151" s="1"/>
  <c r="L7" i="151"/>
  <c r="M7" i="151" s="1"/>
  <c r="M6" i="151"/>
  <c r="L5" i="151"/>
  <c r="M5" i="151" s="1"/>
  <c r="L4" i="151"/>
  <c r="M4" i="151" s="1"/>
  <c r="L51" i="150"/>
  <c r="M51" i="150" s="1"/>
  <c r="L50" i="150"/>
  <c r="M50" i="150" s="1"/>
  <c r="L49" i="150"/>
  <c r="M49" i="150" s="1"/>
  <c r="L48" i="150"/>
  <c r="M48" i="150" s="1"/>
  <c r="L47" i="150"/>
  <c r="M47" i="150" s="1"/>
  <c r="L46" i="150"/>
  <c r="M46" i="150" s="1"/>
  <c r="L45" i="150"/>
  <c r="M45" i="150" s="1"/>
  <c r="L44" i="150"/>
  <c r="M44" i="150" s="1"/>
  <c r="L43" i="150"/>
  <c r="M43" i="150" s="1"/>
  <c r="L42" i="150"/>
  <c r="M42" i="150" s="1"/>
  <c r="L41" i="150"/>
  <c r="M41" i="150" s="1"/>
  <c r="L40" i="150"/>
  <c r="M40" i="150" s="1"/>
  <c r="L39" i="150"/>
  <c r="M39" i="150" s="1"/>
  <c r="L38" i="150"/>
  <c r="M38" i="150" s="1"/>
  <c r="L37" i="150"/>
  <c r="M37" i="150" s="1"/>
  <c r="L36" i="150"/>
  <c r="M36" i="150" s="1"/>
  <c r="L35" i="150"/>
  <c r="L34" i="150"/>
  <c r="M34" i="150" s="1"/>
  <c r="L33" i="150"/>
  <c r="M33" i="150" s="1"/>
  <c r="L32" i="150"/>
  <c r="M32" i="150" s="1"/>
  <c r="L31" i="150"/>
  <c r="M31" i="150" s="1"/>
  <c r="L30" i="150"/>
  <c r="M30" i="150" s="1"/>
  <c r="L29" i="150"/>
  <c r="M29" i="150" s="1"/>
  <c r="L28" i="150"/>
  <c r="M28" i="150" s="1"/>
  <c r="L27" i="150"/>
  <c r="M27" i="150" s="1"/>
  <c r="L26" i="150"/>
  <c r="M26" i="150" s="1"/>
  <c r="L25" i="150"/>
  <c r="M25" i="150" s="1"/>
  <c r="L24" i="150"/>
  <c r="M24" i="150" s="1"/>
  <c r="L23" i="150"/>
  <c r="M23" i="150" s="1"/>
  <c r="L22" i="150"/>
  <c r="M22" i="150" s="1"/>
  <c r="L21" i="150"/>
  <c r="M21" i="150" s="1"/>
  <c r="L20" i="150"/>
  <c r="M20" i="150" s="1"/>
  <c r="L19" i="150"/>
  <c r="M19" i="150" s="1"/>
  <c r="L18" i="150"/>
  <c r="M18" i="150" s="1"/>
  <c r="L17" i="150"/>
  <c r="L16" i="150"/>
  <c r="M16" i="150" s="1"/>
  <c r="L15" i="150"/>
  <c r="M15" i="150" s="1"/>
  <c r="L14" i="150"/>
  <c r="M14" i="150" s="1"/>
  <c r="L13" i="150"/>
  <c r="M13" i="150" s="1"/>
  <c r="L12" i="150"/>
  <c r="M12" i="150" s="1"/>
  <c r="L11" i="150"/>
  <c r="M11" i="150" s="1"/>
  <c r="L10" i="150"/>
  <c r="M10" i="150" s="1"/>
  <c r="L9" i="150"/>
  <c r="M9" i="150" s="1"/>
  <c r="L7" i="150"/>
  <c r="M7" i="150" s="1"/>
  <c r="L6" i="150"/>
  <c r="M6" i="150" s="1"/>
  <c r="L5" i="150"/>
  <c r="M5" i="150" s="1"/>
  <c r="L4" i="150"/>
  <c r="M4" i="150" s="1"/>
  <c r="L51" i="165"/>
  <c r="M51" i="165" s="1"/>
  <c r="L50" i="165"/>
  <c r="M50" i="165" s="1"/>
  <c r="M49" i="165"/>
  <c r="L49" i="165"/>
  <c r="M48" i="165"/>
  <c r="L48" i="165"/>
  <c r="L47" i="165"/>
  <c r="M47" i="165" s="1"/>
  <c r="L46" i="165"/>
  <c r="M46" i="165" s="1"/>
  <c r="L45" i="165"/>
  <c r="M45" i="165" s="1"/>
  <c r="L44" i="165"/>
  <c r="M44" i="165" s="1"/>
  <c r="L43" i="165"/>
  <c r="M43" i="165" s="1"/>
  <c r="M42" i="165"/>
  <c r="L42" i="165"/>
  <c r="L41" i="165"/>
  <c r="M41" i="165" s="1"/>
  <c r="L40" i="165"/>
  <c r="M40" i="165" s="1"/>
  <c r="M39" i="165"/>
  <c r="L39" i="165"/>
  <c r="L38" i="165"/>
  <c r="M38" i="165" s="1"/>
  <c r="L37" i="165"/>
  <c r="M37" i="165" s="1"/>
  <c r="L36" i="165"/>
  <c r="M36" i="165" s="1"/>
  <c r="L35" i="165"/>
  <c r="M35" i="165" s="1"/>
  <c r="L34" i="165"/>
  <c r="M34" i="165" s="1"/>
  <c r="L33" i="165"/>
  <c r="M33" i="165" s="1"/>
  <c r="L32" i="165"/>
  <c r="M32" i="165" s="1"/>
  <c r="M31" i="165"/>
  <c r="L31" i="165"/>
  <c r="M30" i="165"/>
  <c r="L30" i="165"/>
  <c r="L29" i="165"/>
  <c r="M29" i="165" s="1"/>
  <c r="L28" i="165"/>
  <c r="M28" i="165" s="1"/>
  <c r="L27" i="165"/>
  <c r="M27" i="165" s="1"/>
  <c r="L26" i="165"/>
  <c r="M26" i="165" s="1"/>
  <c r="L25" i="165"/>
  <c r="M25" i="165" s="1"/>
  <c r="M24" i="165"/>
  <c r="L24" i="165"/>
  <c r="L23" i="165"/>
  <c r="M23" i="165" s="1"/>
  <c r="L22" i="165"/>
  <c r="M22" i="165" s="1"/>
  <c r="M21" i="165"/>
  <c r="L21" i="165"/>
  <c r="L20" i="165"/>
  <c r="M20" i="165" s="1"/>
  <c r="L19" i="165"/>
  <c r="M19" i="165" s="1"/>
  <c r="L18" i="165"/>
  <c r="M18" i="165" s="1"/>
  <c r="L17" i="165"/>
  <c r="M17" i="165" s="1"/>
  <c r="L16" i="165"/>
  <c r="M16" i="165" s="1"/>
  <c r="L15" i="165"/>
  <c r="M15" i="165" s="1"/>
  <c r="L14" i="165"/>
  <c r="M14" i="165" s="1"/>
  <c r="L13" i="165"/>
  <c r="M13" i="165" s="1"/>
  <c r="L12" i="165"/>
  <c r="M12" i="165" s="1"/>
  <c r="L11" i="165"/>
  <c r="M11" i="165" s="1"/>
  <c r="L10" i="165"/>
  <c r="M10" i="165" s="1"/>
  <c r="L9" i="165"/>
  <c r="M9" i="165" s="1"/>
  <c r="L8" i="165"/>
  <c r="M8" i="165" s="1"/>
  <c r="L7" i="165"/>
  <c r="M7" i="165" s="1"/>
  <c r="L6" i="165"/>
  <c r="M6" i="165" s="1"/>
  <c r="L5" i="165"/>
  <c r="M5" i="165" s="1"/>
  <c r="L4" i="165"/>
  <c r="M4" i="165" s="1"/>
  <c r="M34" i="163"/>
  <c r="L32" i="163"/>
  <c r="M32" i="163" s="1"/>
  <c r="L33" i="163"/>
  <c r="M33" i="163" s="1"/>
  <c r="L34" i="163"/>
  <c r="L35" i="163"/>
  <c r="M35" i="163" s="1"/>
  <c r="L36" i="163"/>
  <c r="M36" i="163" s="1"/>
  <c r="L37" i="163"/>
  <c r="M37" i="163" s="1"/>
  <c r="L38" i="163"/>
  <c r="M38" i="163" s="1"/>
  <c r="L39" i="163"/>
  <c r="M39" i="163" s="1"/>
  <c r="L40" i="163"/>
  <c r="M40" i="163" s="1"/>
  <c r="L41" i="163"/>
  <c r="M41" i="163" s="1"/>
  <c r="M4" i="171" l="1"/>
  <c r="L52" i="171"/>
  <c r="M14" i="168"/>
  <c r="L52" i="168"/>
  <c r="M4" i="170"/>
  <c r="L52" i="170"/>
  <c r="M25" i="169"/>
  <c r="L52" i="169"/>
  <c r="M4" i="167"/>
  <c r="L52" i="167"/>
  <c r="M4" i="166"/>
  <c r="L52" i="166"/>
  <c r="M4" i="152"/>
  <c r="L52" i="152"/>
  <c r="M4" i="153"/>
  <c r="L52" i="153"/>
  <c r="M52" i="153" s="1"/>
  <c r="M4" i="154"/>
  <c r="M8" i="150"/>
  <c r="L52" i="150"/>
  <c r="I34" i="162"/>
  <c r="L34" i="162" s="1"/>
  <c r="M17" i="150"/>
  <c r="M35" i="150"/>
  <c r="I32" i="162"/>
  <c r="L32" i="162" s="1"/>
  <c r="I38" i="162"/>
  <c r="L38" i="162" s="1"/>
  <c r="M15" i="153"/>
  <c r="M33" i="153"/>
  <c r="M21" i="153"/>
  <c r="M39" i="153"/>
  <c r="I31" i="162"/>
  <c r="L31" i="162" s="1"/>
  <c r="I40" i="162"/>
  <c r="L40" i="162" s="1"/>
  <c r="I13" i="162"/>
  <c r="I35" i="162"/>
  <c r="I39" i="162"/>
  <c r="I33" i="162"/>
  <c r="I21" i="162"/>
  <c r="I37" i="162"/>
  <c r="I36" i="162"/>
  <c r="I12" i="162"/>
  <c r="K5" i="162"/>
  <c r="K8" i="162"/>
  <c r="K9" i="162"/>
  <c r="K10" i="162"/>
  <c r="K11" i="162"/>
  <c r="K12" i="162"/>
  <c r="K13" i="162"/>
  <c r="K14" i="162"/>
  <c r="K16" i="162"/>
  <c r="K17" i="162"/>
  <c r="K18" i="162"/>
  <c r="K19" i="162"/>
  <c r="K20" i="162"/>
  <c r="K22" i="162"/>
  <c r="K23" i="162"/>
  <c r="K24" i="162"/>
  <c r="K25" i="162"/>
  <c r="K28" i="162"/>
  <c r="K29" i="162"/>
  <c r="K30" i="162"/>
  <c r="K3" i="162"/>
  <c r="L47" i="163"/>
  <c r="M47" i="163" s="1"/>
  <c r="L46" i="163"/>
  <c r="M46" i="163" s="1"/>
  <c r="L31" i="163"/>
  <c r="M31" i="163" s="1"/>
  <c r="L30" i="163"/>
  <c r="M30" i="163" s="1"/>
  <c r="L29" i="163"/>
  <c r="M29" i="163" s="1"/>
  <c r="L28" i="163"/>
  <c r="M28" i="163" s="1"/>
  <c r="L27" i="163"/>
  <c r="M27" i="163" s="1"/>
  <c r="L26" i="163"/>
  <c r="M26" i="163" s="1"/>
  <c r="L25" i="163"/>
  <c r="M25" i="163" s="1"/>
  <c r="L24" i="163"/>
  <c r="M24" i="163" s="1"/>
  <c r="L21" i="163"/>
  <c r="M21" i="163" s="1"/>
  <c r="L20" i="163"/>
  <c r="M20" i="163" s="1"/>
  <c r="L23" i="163"/>
  <c r="M23" i="163" s="1"/>
  <c r="L22" i="163"/>
  <c r="M22" i="163" s="1"/>
  <c r="L19" i="163"/>
  <c r="M19" i="163" s="1"/>
  <c r="L18" i="163"/>
  <c r="M18" i="163" s="1"/>
  <c r="L17" i="163"/>
  <c r="M17" i="163" s="1"/>
  <c r="L16" i="163"/>
  <c r="M16" i="163" s="1"/>
  <c r="L15" i="163"/>
  <c r="M15" i="163" s="1"/>
  <c r="L14" i="163"/>
  <c r="M14" i="163" s="1"/>
  <c r="L42" i="163"/>
  <c r="M42" i="163" s="1"/>
  <c r="L43" i="163"/>
  <c r="M43" i="163" s="1"/>
  <c r="L44" i="163"/>
  <c r="M44" i="163" s="1"/>
  <c r="L45" i="163"/>
  <c r="I44" i="162" s="1"/>
  <c r="L48" i="163"/>
  <c r="M48" i="163" s="1"/>
  <c r="L49" i="163"/>
  <c r="M49" i="163" s="1"/>
  <c r="L50" i="163"/>
  <c r="M50" i="163" s="1"/>
  <c r="L51" i="163"/>
  <c r="M51" i="163" s="1"/>
  <c r="L11" i="163"/>
  <c r="M11" i="163" s="1"/>
  <c r="L10" i="163"/>
  <c r="M10" i="163" s="1"/>
  <c r="L9" i="163"/>
  <c r="M9" i="163" s="1"/>
  <c r="L8" i="163"/>
  <c r="M8" i="163" s="1"/>
  <c r="L7" i="163"/>
  <c r="M7" i="163" s="1"/>
  <c r="L6" i="163"/>
  <c r="M6" i="163" s="1"/>
  <c r="L5" i="163"/>
  <c r="M5" i="163" s="1"/>
  <c r="L4" i="163"/>
  <c r="M4" i="163" s="1"/>
  <c r="L12" i="163"/>
  <c r="M12" i="163" s="1"/>
  <c r="L13" i="163"/>
  <c r="M13" i="163" s="1"/>
  <c r="I24" i="162" l="1"/>
  <c r="I45" i="162"/>
  <c r="J45" i="162" s="1"/>
  <c r="I50" i="162"/>
  <c r="J50" i="162" s="1"/>
  <c r="I48" i="162"/>
  <c r="J48" i="162" s="1"/>
  <c r="I5" i="162"/>
  <c r="J5" i="162" s="1"/>
  <c r="I29" i="162"/>
  <c r="I20" i="162"/>
  <c r="I18" i="162"/>
  <c r="L18" i="162" s="1"/>
  <c r="I7" i="162"/>
  <c r="J34" i="162"/>
  <c r="J40" i="162"/>
  <c r="I3" i="162"/>
  <c r="J3" i="162" s="1"/>
  <c r="I19" i="162"/>
  <c r="I22" i="162"/>
  <c r="L22" i="162" s="1"/>
  <c r="I43" i="162"/>
  <c r="J43" i="162" s="1"/>
  <c r="I14" i="162"/>
  <c r="I30" i="162"/>
  <c r="I27" i="162"/>
  <c r="L27" i="162" s="1"/>
  <c r="I41" i="162"/>
  <c r="J41" i="162" s="1"/>
  <c r="I10" i="162"/>
  <c r="I49" i="162"/>
  <c r="J49" i="162" s="1"/>
  <c r="I15" i="162"/>
  <c r="L15" i="162" s="1"/>
  <c r="I28" i="162"/>
  <c r="I8" i="162"/>
  <c r="J8" i="162" s="1"/>
  <c r="I6" i="162"/>
  <c r="L6" i="162" s="1"/>
  <c r="I11" i="162"/>
  <c r="I47" i="162"/>
  <c r="J47" i="162" s="1"/>
  <c r="I4" i="162"/>
  <c r="J4" i="162" s="1"/>
  <c r="I42" i="162"/>
  <c r="J42" i="162" s="1"/>
  <c r="J38" i="162"/>
  <c r="I17" i="162"/>
  <c r="L17" i="162" s="1"/>
  <c r="J31" i="162"/>
  <c r="I46" i="162"/>
  <c r="J46" i="162" s="1"/>
  <c r="I23" i="162"/>
  <c r="I25" i="162"/>
  <c r="L25" i="162" s="1"/>
  <c r="I26" i="162"/>
  <c r="L26" i="162" s="1"/>
  <c r="I16" i="162"/>
  <c r="J32" i="162"/>
  <c r="L37" i="162"/>
  <c r="J37" i="162"/>
  <c r="J35" i="162"/>
  <c r="L35" i="162"/>
  <c r="J36" i="162"/>
  <c r="L36" i="162"/>
  <c r="L39" i="162"/>
  <c r="J39" i="162"/>
  <c r="L33" i="162"/>
  <c r="J33" i="162"/>
  <c r="I9" i="162"/>
  <c r="L9" i="162" s="1"/>
  <c r="J44" i="162"/>
  <c r="L21" i="162"/>
  <c r="M45" i="163"/>
  <c r="K26" i="162"/>
  <c r="K21" i="162"/>
  <c r="K15" i="162"/>
  <c r="K6" i="162"/>
  <c r="K27" i="162"/>
  <c r="K7" i="162"/>
  <c r="K4" i="162"/>
  <c r="K49" i="162"/>
  <c r="K50" i="162"/>
  <c r="J27" i="162" l="1"/>
  <c r="L3" i="162"/>
  <c r="J9" i="162"/>
  <c r="L5" i="162"/>
  <c r="J22" i="162"/>
  <c r="L8" i="162"/>
  <c r="J25" i="162"/>
  <c r="J17" i="162"/>
  <c r="J15" i="162"/>
  <c r="J26" i="162"/>
  <c r="L13" i="162"/>
  <c r="J13" i="162"/>
  <c r="L4" i="162"/>
  <c r="L23" i="162"/>
  <c r="J23" i="162"/>
  <c r="J21" i="162"/>
  <c r="L10" i="162"/>
  <c r="J10" i="162"/>
  <c r="J11" i="162"/>
  <c r="L11" i="162"/>
  <c r="L24" i="162"/>
  <c r="J24" i="162"/>
  <c r="J6" i="162"/>
  <c r="J20" i="162"/>
  <c r="L20" i="162"/>
  <c r="J19" i="162"/>
  <c r="L19" i="162"/>
  <c r="L29" i="162"/>
  <c r="J29" i="162"/>
  <c r="J28" i="162"/>
  <c r="L28" i="162"/>
  <c r="J7" i="162"/>
  <c r="L7" i="162"/>
  <c r="L12" i="162"/>
  <c r="J12" i="162"/>
  <c r="J14" i="162"/>
  <c r="L14" i="162"/>
  <c r="J30" i="162"/>
  <c r="L30" i="162"/>
  <c r="J16" i="162"/>
  <c r="L16" i="162"/>
  <c r="J18" i="162"/>
  <c r="L50" i="162"/>
  <c r="L49" i="162" l="1"/>
  <c r="H55" i="162"/>
  <c r="H54" i="162"/>
  <c r="H53" i="162"/>
  <c r="K45" i="162" l="1"/>
  <c r="K46" i="162"/>
  <c r="K41" i="162"/>
  <c r="K42" i="162"/>
  <c r="L41" i="162" l="1"/>
  <c r="K47" i="162"/>
  <c r="K48" i="162"/>
  <c r="L42" i="162" l="1"/>
  <c r="K44" i="162"/>
  <c r="L45" i="162" l="1"/>
  <c r="L46" i="162"/>
  <c r="L48" i="162"/>
  <c r="L47" i="162"/>
  <c r="L43" i="162"/>
  <c r="K43" i="162"/>
  <c r="K51" i="162" s="1"/>
  <c r="L44" i="162" l="1"/>
  <c r="L51" i="162" s="1"/>
  <c r="L56" i="162"/>
  <c r="L57" i="162" l="1"/>
  <c r="L59" i="16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T8" authorId="0" shapeId="0" xr:uid="{E132C3B0-C621-4BD9-9B67-F2636E493ED8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EMPENHADO PELA PROEX.
</t>
        </r>
      </text>
    </comment>
    <comment ref="T9" authorId="0" shapeId="0" xr:uid="{FA7B2FD4-2C5B-49EA-8908-C206273AD3F5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EMPENHADO PELA PROEX.</t>
        </r>
      </text>
    </comment>
    <comment ref="T12" authorId="0" shapeId="0" xr:uid="{D42A174C-56CD-4156-A002-7B9271522D2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EMPENHADO PELA REITORIA.</t>
        </r>
      </text>
    </comment>
    <comment ref="T13" authorId="0" shapeId="0" xr:uid="{F3D5A2E1-7A46-4204-B916-F8E3C087BBF7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EMPENHADO PELA REITORIA.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EDISON DE LIMA</author>
    <author>LETICIA - SEGECON FPOLIS</author>
    <author>LETICIA KOSLOWSKY MEES MATTOS</author>
  </authors>
  <commentList>
    <comment ref="K5" authorId="0" shapeId="0" xr:uid="{60B315E4-9AE3-4445-B412-BD1055CC6B77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-5 cedidas ao CEAD 01/11/2023</t>
        </r>
      </text>
    </comment>
    <comment ref="N6" authorId="1" shapeId="0" xr:uid="{0681F4B9-B42F-46BE-8C10-FADFA33CAC8B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ESTORNO TOTAL!</t>
        </r>
      </text>
    </comment>
    <comment ref="N7" authorId="1" shapeId="0" xr:uid="{BDB9C4FE-BB07-44B2-BAA5-F11C4CE727E9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ESTORNO TOTAL!</t>
        </r>
      </text>
    </comment>
    <comment ref="P8" authorId="2" shapeId="0" xr:uid="{15BB4016-DA3B-48E3-9B77-2AC147C5D9E5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18/12/2023: ESTORNO PARCIAL.</t>
        </r>
      </text>
    </comment>
    <comment ref="K9" authorId="0" shapeId="0" xr:uid="{C85C6898-CA9E-4918-854E-EAEE5AFCE7CB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-10 cedidas a ESAG dia 01/06/2023
-02+02 cedidas ao CERES 19/10/2023</t>
        </r>
      </text>
    </comment>
    <comment ref="P9" authorId="2" shapeId="0" xr:uid="{55D5BE18-4D8A-4F12-AF3D-393E0D8927E4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18/12/2023: ESTORNO PARCIAL.</t>
        </r>
      </text>
    </comment>
    <comment ref="K10" authorId="2" shapeId="0" xr:uid="{2B967AA4-0B07-4420-8CC7-820A9FDEFF45}">
      <text>
        <r>
          <rPr>
            <b/>
            <sz val="9"/>
            <color indexed="81"/>
            <rFont val="Segoe UI"/>
            <family val="2"/>
          </rPr>
          <t>LETÍCIA - SEGECON FPOLIS:</t>
        </r>
        <r>
          <rPr>
            <sz val="9"/>
            <color indexed="81"/>
            <rFont val="Segoe UI"/>
            <family val="2"/>
          </rPr>
          <t xml:space="preserve">
02/04/2024: CEDIDO À FAED: 4000.</t>
        </r>
      </text>
    </comment>
    <comment ref="K11" authorId="2" shapeId="0" xr:uid="{E2BA3FBC-B338-46BE-AD7E-8A52E0695A87}">
      <text>
        <r>
          <rPr>
            <b/>
            <sz val="9"/>
            <color indexed="81"/>
            <rFont val="Segoe UI"/>
            <family val="2"/>
          </rPr>
          <t>LETÍCIA - SEGECON FPOLIS:</t>
        </r>
        <r>
          <rPr>
            <sz val="9"/>
            <color indexed="81"/>
            <rFont val="Segoe UI"/>
            <family val="2"/>
          </rPr>
          <t xml:space="preserve">
02/04/2024: CEDIDO À FAED: 05..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PAULO EDISON DE LIMA</author>
  </authors>
  <commentList>
    <comment ref="N4" authorId="0" shapeId="0" xr:uid="{5E65F8A6-56E1-4CDB-A2C6-5E021367856A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14/05/2024: ESTORNO PARCIAL: -1045.</t>
        </r>
      </text>
    </comment>
    <comment ref="Q4" authorId="0" shapeId="0" xr:uid="{635A45DB-D184-40BD-A9E9-5D00A408C392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14/05/2024: ESTORNO TOTAL: -1680.</t>
        </r>
      </text>
    </comment>
    <comment ref="N5" authorId="0" shapeId="0" xr:uid="{EF67839C-E5DF-4E64-BA5E-C558ED86A18D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14/05/2024: ESTORNO PARCIAL: -08.</t>
        </r>
      </text>
    </comment>
    <comment ref="P6" authorId="0" shapeId="0" xr:uid="{34B04A3D-660A-4FA8-865B-AAB36E0DD33B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14/12/2023: ESTORNO TOTAL: -600.</t>
        </r>
      </text>
    </comment>
    <comment ref="P7" authorId="0" shapeId="0" xr:uid="{D58F819F-576C-4515-951C-96685B42F3B6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14/12/2023: ESTORNO TOTAL: -04.</t>
        </r>
      </text>
    </comment>
    <comment ref="R8" authorId="0" shapeId="0" xr:uid="{97D36550-58C7-42B3-B341-956E29521B0A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14/12/2023: ESTORNO PARCIAL: -429.</t>
        </r>
      </text>
    </comment>
    <comment ref="K9" authorId="1" shapeId="0" xr:uid="{B35E35D2-3C70-4DB4-A407-88CC3EE46BCD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+3 cedidos pelo CERES 24/05/2023
+10 cedidos pela PROEX 01/06/2023
+10 cedidos pelo CESFI 19/06/2023</t>
        </r>
      </text>
    </comment>
    <comment ref="U11" authorId="0" shapeId="0" xr:uid="{07EF4E87-DEC5-4C93-848F-57F694348F2D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14/05/2024: ESTORNO: -0,5.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PAULO EDISON DE LIMA</author>
    <author>BRUNA OLIVEIRA RODRIGUES MAIA</author>
  </authors>
  <commentList>
    <comment ref="R4" authorId="0" shapeId="0" xr:uid="{CADAF312-13CA-4B44-BAA7-391B3AEA5C8F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14/05/2024: ESTORNO PARCIAL: -208.</t>
        </r>
      </text>
    </comment>
    <comment ref="K5" authorId="1" shapeId="0" xr:uid="{090D1CAD-B590-430B-B3FC-252614888F75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+5 cedidas pela PROEX 01/11/2023</t>
        </r>
      </text>
    </comment>
    <comment ref="S5" authorId="2" shapeId="0" xr:uid="{6572B935-CAA0-47E3-BEFF-75E55AC20B90}">
      <text>
        <r>
          <rPr>
            <sz val="9"/>
            <color indexed="81"/>
            <rFont val="Segoe UI"/>
            <family val="2"/>
          </rPr>
          <t xml:space="preserve">Cedido pela Proex
</t>
        </r>
      </text>
    </comment>
    <comment ref="O12" authorId="0" shapeId="0" xr:uid="{0D4D02B6-F407-4337-9EC6-FBAB5DEA1E80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PARCIAL= -758.</t>
        </r>
      </text>
    </comment>
    <comment ref="P12" authorId="0" shapeId="0" xr:uid="{13F4EC9A-6060-4E2B-8D53-5181D8D0454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PARCIAL: -758.</t>
        </r>
      </text>
    </comment>
    <comment ref="T12" authorId="0" shapeId="0" xr:uid="{D15A2601-B20E-494C-8C2D-2ED8A026A754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PARCIAL: -1507.</t>
        </r>
      </text>
    </comment>
    <comment ref="O13" authorId="0" shapeId="0" xr:uid="{34B83537-991A-4F84-AA68-79B929A7A708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PARCIAL: -2.</t>
        </r>
      </text>
    </comment>
    <comment ref="P13" authorId="0" shapeId="0" xr:uid="{C962DC52-108A-4132-B58E-C02222EC704E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PARCIAL: -3.</t>
        </r>
      </text>
    </comment>
    <comment ref="T13" authorId="0" shapeId="0" xr:uid="{F43E2B1F-0244-46B5-AE8D-E8EB1B8FC118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ESTORNO PARCIAL: -2.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EDISON DE LIMA</author>
    <author>LETICIA - SEGECON FPOLIS</author>
    <author>LETICIA KOSLOWSKY MEES MATTOS</author>
  </authors>
  <commentList>
    <comment ref="K10" authorId="0" shapeId="0" xr:uid="{A31299B5-B99D-4454-B3FE-9386F87D876D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02/04/2024: RECEBIDO DA PROEX: 4000.</t>
        </r>
      </text>
    </comment>
    <comment ref="L10" authorId="1" shapeId="0" xr:uid="{CF603F3D-BD13-43CB-9546-86ADBA9E3C0F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29/05/2024: EMAIL SOLICITANDO INFORMAÇÃO - CEDÊNCIA DO ITEM 7.</t>
        </r>
      </text>
    </comment>
    <comment ref="K11" authorId="2" shapeId="0" xr:uid="{9898D7F2-D9FC-468E-AA80-A5CD6C5486C8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02/04/2024: RECEBIDO DA PROEX: 05.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EDISON DE LIMA</author>
  </authors>
  <commentList>
    <comment ref="K9" authorId="0" shapeId="0" xr:uid="{14FAEB9F-809F-4099-A2AC-A67EECD374A0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-3 cedidos a ESAG 24/05/2023
+2, +2 cedidos pela PROEX  E CEVEN 19/10/2023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PAULO EDISON DE LIMA</author>
  </authors>
  <commentList>
    <comment ref="N1" authorId="0" shapeId="0" xr:uid="{646FCC93-A0B7-46E3-B141-5683AB02A2E5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05/06/2024: ESTORNO TOTAL.</t>
        </r>
      </text>
    </comment>
    <comment ref="O1" authorId="0" shapeId="0" xr:uid="{19184406-3E99-4868-A6B2-4FA837B71016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05/06/2024: ESTORNO TOTAL.</t>
        </r>
      </text>
    </comment>
    <comment ref="K9" authorId="1" shapeId="0" xr:uid="{33389EA9-AFFA-4A0B-B80A-F4CBB65DC619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-10 cedidas a ESAG dia 19/06/2023</t>
        </r>
      </text>
    </comment>
  </commentList>
</comments>
</file>

<file path=xl/sharedStrings.xml><?xml version="1.0" encoding="utf-8"?>
<sst xmlns="http://schemas.openxmlformats.org/spreadsheetml/2006/main" count="4073" uniqueCount="157">
  <si>
    <t>Saldo / Automático</t>
  </si>
  <si>
    <t>...../...../......</t>
  </si>
  <si>
    <t>Preço UNITÁRIO (R$)</t>
  </si>
  <si>
    <t>ALERTA</t>
  </si>
  <si>
    <t>Qtde Registrada</t>
  </si>
  <si>
    <t>UNIDADE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</si>
  <si>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</si>
  <si>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</si>
  <si>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</si>
  <si>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</si>
  <si>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</si>
  <si>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</si>
  <si>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</si>
  <si>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</si>
  <si>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km rodado</t>
  </si>
  <si>
    <t>Ônibus Convencional</t>
  </si>
  <si>
    <t>339039.26</t>
  </si>
  <si>
    <t xml:space="preserve">CENTRO PARTICIPANTE: </t>
  </si>
  <si>
    <t>Van</t>
  </si>
  <si>
    <t>Micro-ônibus</t>
  </si>
  <si>
    <t>Ônibus Executivo</t>
  </si>
  <si>
    <t>* Quando o deslocamento for inferior a 6 horas diárias, deverá ser cobrado o valor de 1/2 diária, descontando 0,5 diária do quantitativo contratado.</t>
  </si>
  <si>
    <t>diária</t>
  </si>
  <si>
    <t>Valor</t>
  </si>
  <si>
    <t>LOTES</t>
  </si>
  <si>
    <t>EMPRESAS</t>
  </si>
  <si>
    <t>ITEM</t>
  </si>
  <si>
    <t xml:space="preserve">ESPECIFICAÇÃO </t>
  </si>
  <si>
    <t>Grupo-Classe</t>
  </si>
  <si>
    <t>Código NUC</t>
  </si>
  <si>
    <t>Detalhamento da Despesa</t>
  </si>
  <si>
    <t>02-14</t>
  </si>
  <si>
    <t>Carro de Passeio</t>
  </si>
  <si>
    <t>LOCALIDADE</t>
  </si>
  <si>
    <t>CEAVI - Ibirama</t>
  </si>
  <si>
    <t>CAV - Lages</t>
  </si>
  <si>
    <t>CANTUR TURISMO LTDA - EPP</t>
  </si>
  <si>
    <t>REUNIDAS TRANSPORTES S/A</t>
  </si>
  <si>
    <t>50041 0 002</t>
  </si>
  <si>
    <t>50041 0 003</t>
  </si>
  <si>
    <t>PROCESSO: 611/2023/UDESC</t>
  </si>
  <si>
    <t>VIGÊNCIA DA ATA: 20/04/2023 até 20/04/2024.</t>
  </si>
  <si>
    <t xml:space="preserve"> OS/AF nº  xxxx/2023 Qtde. DT</t>
  </si>
  <si>
    <t>OBJETO: CONTRATAÇÃO DE EMPRESA PARA LOCAÇÃO DE VEÍCULOS COM MOTORISTA PARA A UDESC</t>
  </si>
  <si>
    <t>CAMPUS 1 - Florianópolis, CERES-Laguna, CESFI-Balneário Camboriú</t>
  </si>
  <si>
    <t>CCT-Joinville, CEPLAN-São Bento do Sul</t>
  </si>
  <si>
    <t>LUA TUR TURISMO LTDA</t>
  </si>
  <si>
    <t>ROTEIROS DO SUL AGENCIA DE VIAGENS LTDA - ME</t>
  </si>
  <si>
    <t>FRACASSADO</t>
  </si>
  <si>
    <t xml:space="preserve">GVTUR TRANSPORTES LTDA </t>
  </si>
  <si>
    <t>CESMO - Caçador</t>
  </si>
  <si>
    <t>PAULO AMARAL TRANSPORTES EIRELI</t>
  </si>
  <si>
    <t>DUOS MELLOS VIAGEM E TURISMO LTDA</t>
  </si>
  <si>
    <t xml:space="preserve"> OS/AF nº 0763/2023 Qtde. DT</t>
  </si>
  <si>
    <t xml:space="preserve"> OS/AF nº  2149/2023 Qtde. DT</t>
  </si>
  <si>
    <t xml:space="preserve"> OS/AF nº  718/2023 Qtde. DT</t>
  </si>
  <si>
    <t xml:space="preserve"> OS/AF nº  719/2023 Qtde. DT</t>
  </si>
  <si>
    <t xml:space="preserve"> OS/AF nº  720/2023 Qtde. DT</t>
  </si>
  <si>
    <t xml:space="preserve"> OS/AF nº  872/2023 Qtde. DT - PET-Geografia</t>
  </si>
  <si>
    <t xml:space="preserve"> OS/AF nº  1138/2023 Qtde. DT</t>
  </si>
  <si>
    <t xml:space="preserve"> OS/AF nº  1232/2023 Qtde. DT</t>
  </si>
  <si>
    <t xml:space="preserve"> OS/AF nº  721/2023 LUATUR</t>
  </si>
  <si>
    <t xml:space="preserve"> OS/AF nº  724/2023 CANTUR</t>
  </si>
  <si>
    <t xml:space="preserve"> OS/AF nº  725/2023 ROTEIROS</t>
  </si>
  <si>
    <t xml:space="preserve"> OS/AF nº  868/2023 LUATUR</t>
  </si>
  <si>
    <t xml:space="preserve"> OS/AF nº  880/2023 CANTUR</t>
  </si>
  <si>
    <t xml:space="preserve"> OS/AF nº  1679/2023 LUATUR</t>
  </si>
  <si>
    <t xml:space="preserve"> OS/AF nº  1730/2023 CANTUR</t>
  </si>
  <si>
    <t xml:space="preserve"> OS/AF nº  2160/2023 LUATUR</t>
  </si>
  <si>
    <t xml:space="preserve"> OS nº 727/2023 Qtde. DT</t>
  </si>
  <si>
    <t xml:space="preserve"> OS nº 961/2023 Qtde. DT</t>
  </si>
  <si>
    <t>OS nº 963/2023 Qtde. DT</t>
  </si>
  <si>
    <t>OS nº 1401/2023 Qtde. DT</t>
  </si>
  <si>
    <t>OS nº 1402/2023 Qtde. DT</t>
  </si>
  <si>
    <t>OS nº 1403/2023 Qtde. DT</t>
  </si>
  <si>
    <t xml:space="preserve"> OS/AF nº  919/2023 Qtde. DT</t>
  </si>
  <si>
    <t xml:space="preserve"> OS/AF nº  920/2023 Qtde. DT</t>
  </si>
  <si>
    <t xml:space="preserve"> OS/AF nº  1748/2023 Qtde. DT</t>
  </si>
  <si>
    <t xml:space="preserve"> OS/AF nº  2290/2023 Qtde. DT</t>
  </si>
  <si>
    <t xml:space="preserve"> OS/AF nº  2302/2023 Qtde. DT</t>
  </si>
  <si>
    <t xml:space="preserve"> OS/AF nº  2307/2023 Qtde. DT</t>
  </si>
  <si>
    <t xml:space="preserve"> OS/AF nº  1032/2023 Qtde. DT</t>
  </si>
  <si>
    <t xml:space="preserve"> OS/AF nº  2029/2023 Qtde. DT</t>
  </si>
  <si>
    <t xml:space="preserve"> OS/AF nº  2210/2023 Qtde. DT</t>
  </si>
  <si>
    <t xml:space="preserve"> OS/AF nº  1028/2023 Qtde. DT</t>
  </si>
  <si>
    <t xml:space="preserve"> OS/AF nº  933/2023 Qtde. DT</t>
  </si>
  <si>
    <t xml:space="preserve"> OS/AF nº  935/2023 Qtde. DT</t>
  </si>
  <si>
    <t xml:space="preserve"> OS/AF nº  937/2023 Qtde. DT</t>
  </si>
  <si>
    <t xml:space="preserve"> OS/AF nº  1192/2023 Qtde. DT</t>
  </si>
  <si>
    <t xml:space="preserve"> OS/AF nº  840/2023 </t>
  </si>
  <si>
    <t xml:space="preserve"> OS/AF nº  1044/2023</t>
  </si>
  <si>
    <t xml:space="preserve"> OS/AF nº  906/2023 Qtde. DT</t>
  </si>
  <si>
    <t xml:space="preserve"> OS/AF nº  907/2023 Qtde. DT</t>
  </si>
  <si>
    <t xml:space="preserve"> OS/AF nº  908/2023 Qtde. DT</t>
  </si>
  <si>
    <t xml:space="preserve"> OS/AF nº  909/2023 Qtde. DT</t>
  </si>
  <si>
    <t xml:space="preserve"> OS/AF nº  1188/2023 Qtde. DT</t>
  </si>
  <si>
    <t xml:space="preserve"> OS/AF nº  1699/2023 Qtde. DT</t>
  </si>
  <si>
    <t xml:space="preserve"> OS/AF nº  1700/2023 Qtde. DT</t>
  </si>
  <si>
    <t xml:space="preserve"> OS/AF nº  2192/2023 Qtde. DT</t>
  </si>
  <si>
    <t xml:space="preserve"> OS/AF nº  663/2023 Qtde. DT</t>
  </si>
  <si>
    <t xml:space="preserve"> OS/AF nº  750/2023 Qtde. DT</t>
  </si>
  <si>
    <t xml:space="preserve"> OS/AF nº  754/2023 Qtde. DT</t>
  </si>
  <si>
    <t xml:space="preserve"> OS/AF nº  1006/2023 Qtde. DT</t>
  </si>
  <si>
    <t xml:space="preserve"> OS/AF nº  1101/2023 Qtde. DT</t>
  </si>
  <si>
    <t xml:space="preserve"> OS/AF nº  1176/2023 Qtde. DT</t>
  </si>
  <si>
    <t xml:space="preserve"> OS/AF nº  1824/2023 Qtde. DT</t>
  </si>
  <si>
    <t xml:space="preserve"> OS/AF nº  1842/2023 Qtde. DT</t>
  </si>
  <si>
    <t xml:space="preserve"> OS/AF nº  1844/2023 Qtde. DT</t>
  </si>
  <si>
    <t xml:space="preserve"> OS/AF nº  2104/2023 Qtde. DT</t>
  </si>
  <si>
    <t xml:space="preserve"> OS/AF nº 2209/2023 Qtde. DT</t>
  </si>
  <si>
    <t>CENTRO PARTICIPANTE:  REITOIRA/SETRAN</t>
  </si>
  <si>
    <t xml:space="preserve"> OS nº 1492/2023 Qtde. DT</t>
  </si>
  <si>
    <t xml:space="preserve"> OS nº 2380/2023 Qtde. DT (PROEX)</t>
  </si>
  <si>
    <t xml:space="preserve"> OS nº 2848/2023 Qtde. DT</t>
  </si>
  <si>
    <t xml:space="preserve"> OS nº 26/2024 Qtde. DT</t>
  </si>
  <si>
    <t xml:space="preserve"> OS nº 28/2024 Qtde. DT</t>
  </si>
  <si>
    <t/>
  </si>
  <si>
    <t xml:space="preserve"> OS/AF nº  2687/2023 Qtde. DT</t>
  </si>
  <si>
    <t xml:space="preserve"> OS/AF nº  674/2024 LUATUR</t>
  </si>
  <si>
    <t xml:space="preserve"> OS/AF nº  2424/2023 Qtde. DT</t>
  </si>
  <si>
    <t xml:space="preserve"> OS/AF nº  31/2024 Qtde. DT</t>
  </si>
  <si>
    <t xml:space="preserve"> OS/AF nº  730/2024 Qtde. DT</t>
  </si>
  <si>
    <t xml:space="preserve"> OS/AF nº  731/2024 Qtde. DT</t>
  </si>
  <si>
    <t xml:space="preserve"> OS/AF nº  2560/2023 Qtde. DT</t>
  </si>
  <si>
    <t xml:space="preserve"> OS/AF nº  2596/2023 Qtde. DT</t>
  </si>
  <si>
    <t xml:space="preserve"> OS/AF nº  2891/2023 Qtde. DT</t>
  </si>
  <si>
    <t xml:space="preserve"> OS/AF nº  139/2024 Qtde. DT</t>
  </si>
  <si>
    <t xml:space="preserve"> OS/AF nº  143/2024 Qtde. DT</t>
  </si>
  <si>
    <t xml:space="preserve"> OS/AF nº  408/2024 Qtde. DT</t>
  </si>
  <si>
    <t xml:space="preserve"> OS/AF nº  2326/2023 Qtde. DT - PRAPEG E PAEX</t>
  </si>
  <si>
    <t xml:space="preserve"> OS/AF nº  2362/2023 Qtde. DT - PRAPEG</t>
  </si>
  <si>
    <t xml:space="preserve"> OS/AF nº  2392/2023 Qtde. DT - PAEX e PRAPEG</t>
  </si>
  <si>
    <t xml:space="preserve"> OS/AF nº  2552/2023 Qtde. DT</t>
  </si>
  <si>
    <t xml:space="preserve"> OS/AF nº  20/2024 Qtde. DT</t>
  </si>
  <si>
    <t xml:space="preserve"> OS/AF nº  522/2024 Qtde. DT</t>
  </si>
  <si>
    <t xml:space="preserve"> OS/AF nº  523/2024 Qtde. DT</t>
  </si>
  <si>
    <t xml:space="preserve"> OS/AF nº 528/2024 Qtde. DT</t>
  </si>
  <si>
    <t xml:space="preserve"> OS/AF nº  2488/2023 </t>
  </si>
  <si>
    <t xml:space="preserve"> OS/AF nº  2694/2023</t>
  </si>
  <si>
    <t xml:space="preserve"> OS/AF nº  2769/2023</t>
  </si>
  <si>
    <t xml:space="preserve"> OS/AF nº  464/2024</t>
  </si>
  <si>
    <t xml:space="preserve"> OS/AF nº 2403/2023 Qtde. DT</t>
  </si>
  <si>
    <t xml:space="preserve"> OS/AF nº  0205/2024   Qtde. DT</t>
  </si>
  <si>
    <t xml:space="preserve"> OS/AF nº  0377/2024 Qtde. DT</t>
  </si>
  <si>
    <t xml:space="preserve"> OS/AF nº 0701/2024 Qtde. DT</t>
  </si>
  <si>
    <t xml:space="preserve"> OS/AF nº  2539/2023 Qtde. DT</t>
  </si>
  <si>
    <t xml:space="preserve"> OS/AF nº  2540/2023 Qtde. DT</t>
  </si>
  <si>
    <t xml:space="preserve"> OS/AF nº  388/2024 Qtde. DT</t>
  </si>
  <si>
    <t xml:space="preserve"> OS/AF nº  1100/2023 Qtde. DT</t>
  </si>
  <si>
    <t xml:space="preserve"> OS/AF nº  670/2024 Qtde. DT</t>
  </si>
  <si>
    <t xml:space="preserve"> OS/AF nº  611/2023 Qtde. DT</t>
  </si>
  <si>
    <t xml:space="preserve"> OS/AF nº  2670/2023 Qtde. DT</t>
  </si>
  <si>
    <t xml:space="preserve"> OS/AF nº  219/2024 Qtde. DT</t>
  </si>
  <si>
    <t xml:space="preserve"> OS/AF nº  x220/2024Qtde. DT</t>
  </si>
  <si>
    <t xml:space="preserve"> OS/AF nº  221/2024 Qtde. DT</t>
  </si>
  <si>
    <t xml:space="preserve"> OS/AF nº  222/2024 Qtde. DT</t>
  </si>
  <si>
    <t>Resumo Atualizado em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</si>
</sst>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&quot;R$&quot;\ #,##0.00"/>
  </numFmts>
  <fonts count="24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</cellStyleXfs>
  <cellXfs count="401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wrapText="1"/>
    </xf>
    <xf numFmtId="3" fontId="3" fillId="0" borderId="0" xfId="1" applyNumberFormat="1" applyFont="1" applyFill="1" applyAlignment="1" applyProtection="1">
      <alignment wrapText="1"/>
      <protection locked="0"/>
    </xf>
    <xf numFmtId="168" fontId="6" fillId="8" borderId="2" xfId="1" applyNumberFormat="1" applyFont="1" applyFill="1" applyBorder="1" applyAlignment="1" applyProtection="1">
      <alignment horizontal="right"/>
      <protection locked="0"/>
    </xf>
    <xf numFmtId="168" fontId="6" fillId="8" borderId="7" xfId="1" applyNumberFormat="1" applyFont="1" applyFill="1" applyBorder="1" applyAlignment="1" applyProtection="1">
      <alignment horizontal="right"/>
      <protection locked="0"/>
    </xf>
    <xf numFmtId="9" fontId="6" fillId="8" borderId="3" xfId="12" applyFont="1" applyFill="1" applyBorder="1" applyAlignment="1" applyProtection="1">
      <alignment horizontal="right"/>
      <protection locked="0"/>
    </xf>
    <xf numFmtId="2" fontId="6" fillId="8" borderId="7" xfId="1" applyNumberFormat="1" applyFont="1" applyFill="1" applyBorder="1" applyAlignment="1">
      <alignment horizontal="right"/>
    </xf>
    <xf numFmtId="0" fontId="6" fillId="8" borderId="8" xfId="1" applyFont="1" applyFill="1" applyBorder="1" applyAlignment="1" applyProtection="1">
      <alignment horizontal="left"/>
      <protection locked="0"/>
    </xf>
    <xf numFmtId="0" fontId="6" fillId="8" borderId="15" xfId="1" applyFont="1" applyFill="1" applyBorder="1" applyAlignment="1" applyProtection="1">
      <alignment horizontal="left"/>
      <protection locked="0"/>
    </xf>
    <xf numFmtId="0" fontId="6" fillId="8" borderId="10" xfId="1" applyFont="1" applyFill="1" applyBorder="1" applyAlignment="1" applyProtection="1">
      <alignment horizontal="left"/>
      <protection locked="0"/>
    </xf>
    <xf numFmtId="0" fontId="6" fillId="8" borderId="0" xfId="1" applyFont="1" applyFill="1" applyBorder="1" applyAlignment="1" applyProtection="1">
      <alignment horizontal="left"/>
      <protection locked="0"/>
    </xf>
    <xf numFmtId="0" fontId="6" fillId="8" borderId="12" xfId="1" applyFont="1" applyFill="1" applyBorder="1" applyAlignment="1" applyProtection="1">
      <alignment horizontal="left"/>
      <protection locked="0"/>
    </xf>
    <xf numFmtId="0" fontId="6" fillId="8" borderId="14" xfId="1" applyFont="1" applyFill="1" applyBorder="1" applyAlignment="1" applyProtection="1">
      <alignment horizontal="left"/>
      <protection locked="0"/>
    </xf>
    <xf numFmtId="166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4" borderId="1" xfId="0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Fill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168" fontId="3" fillId="2" borderId="1" xfId="3" applyNumberFormat="1" applyFont="1" applyFill="1" applyBorder="1" applyAlignment="1" applyProtection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44" fontId="3" fillId="11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11" borderId="1" xfId="13" applyFont="1" applyFill="1" applyBorder="1" applyAlignment="1" applyProtection="1">
      <alignment vertic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>
      <alignment wrapText="1"/>
    </xf>
    <xf numFmtId="0" fontId="3" fillId="12" borderId="1" xfId="1" applyFont="1" applyFill="1" applyBorder="1" applyAlignment="1" applyProtection="1">
      <alignment horizontal="center" wrapText="1"/>
      <protection locked="0"/>
    </xf>
    <xf numFmtId="3" fontId="11" fillId="12" borderId="1" xfId="1" applyNumberFormat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>
      <alignment horizontal="center" wrapText="1"/>
    </xf>
    <xf numFmtId="0" fontId="10" fillId="12" borderId="1" xfId="1" applyFont="1" applyFill="1" applyBorder="1" applyAlignment="1" applyProtection="1">
      <alignment wrapText="1"/>
      <protection locked="0"/>
    </xf>
    <xf numFmtId="3" fontId="3" fillId="12" borderId="1" xfId="1" applyNumberFormat="1" applyFont="1" applyFill="1" applyBorder="1" applyAlignment="1" applyProtection="1">
      <alignment horizontal="center" wrapText="1"/>
      <protection locked="0"/>
    </xf>
    <xf numFmtId="0" fontId="3" fillId="13" borderId="0" xfId="1" applyFont="1" applyFill="1" applyAlignment="1">
      <alignment horizontal="center" vertical="center" wrapText="1"/>
    </xf>
    <xf numFmtId="0" fontId="9" fillId="12" borderId="0" xfId="0" applyFont="1" applyFill="1" applyBorder="1" applyAlignment="1">
      <alignment horizontal="left" vertical="distributed"/>
    </xf>
    <xf numFmtId="0" fontId="12" fillId="14" borderId="1" xfId="0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center" vertical="center"/>
    </xf>
    <xf numFmtId="44" fontId="3" fillId="0" borderId="1" xfId="8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>
      <alignment wrapText="1"/>
    </xf>
    <xf numFmtId="41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44" fontId="8" fillId="0" borderId="1" xfId="8" applyFont="1" applyBorder="1" applyAlignment="1">
      <alignment horizontal="center" vertical="center"/>
    </xf>
    <xf numFmtId="44" fontId="8" fillId="12" borderId="1" xfId="8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14" borderId="13" xfId="1" applyFont="1" applyFill="1" applyBorder="1" applyAlignment="1">
      <alignment vertical="center" wrapText="1"/>
    </xf>
    <xf numFmtId="0" fontId="13" fillId="15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 wrapText="1"/>
    </xf>
    <xf numFmtId="0" fontId="10" fillId="14" borderId="6" xfId="1" applyFont="1" applyFill="1" applyBorder="1" applyAlignment="1">
      <alignment vertical="center" wrapText="1"/>
    </xf>
    <xf numFmtId="41" fontId="8" fillId="12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12" borderId="22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12" borderId="23" xfId="0" applyFont="1" applyFill="1" applyBorder="1" applyAlignment="1">
      <alignment horizontal="center" vertical="center"/>
    </xf>
    <xf numFmtId="0" fontId="0" fillId="15" borderId="22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49" fontId="8" fillId="15" borderId="1" xfId="0" applyNumberFormat="1" applyFont="1" applyFill="1" applyBorder="1" applyAlignment="1">
      <alignment horizontal="center" vertical="center"/>
    </xf>
    <xf numFmtId="44" fontId="8" fillId="15" borderId="1" xfId="8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/>
    </xf>
    <xf numFmtId="49" fontId="8" fillId="12" borderId="23" xfId="0" applyNumberFormat="1" applyFont="1" applyFill="1" applyBorder="1" applyAlignment="1">
      <alignment horizontal="center" vertical="center"/>
    </xf>
    <xf numFmtId="44" fontId="8" fillId="12" borderId="23" xfId="8" applyFont="1" applyFill="1" applyBorder="1" applyAlignment="1">
      <alignment horizontal="center" vertical="center"/>
    </xf>
    <xf numFmtId="41" fontId="8" fillId="12" borderId="23" xfId="0" applyNumberFormat="1" applyFont="1" applyFill="1" applyBorder="1" applyAlignment="1">
      <alignment horizontal="center" vertical="center"/>
    </xf>
    <xf numFmtId="166" fontId="3" fillId="4" borderId="23" xfId="0" applyNumberFormat="1" applyFont="1" applyFill="1" applyBorder="1" applyAlignment="1">
      <alignment horizontal="center" vertical="center" wrapText="1"/>
    </xf>
    <xf numFmtId="3" fontId="3" fillId="3" borderId="23" xfId="1" applyNumberFormat="1" applyFont="1" applyFill="1" applyBorder="1" applyAlignment="1" applyProtection="1">
      <alignment horizontal="center" vertical="center" wrapText="1"/>
      <protection locked="0"/>
    </xf>
    <xf numFmtId="0" fontId="12" fillId="14" borderId="23" xfId="0" applyFont="1" applyFill="1" applyBorder="1" applyAlignment="1">
      <alignment horizontal="center" vertical="center" wrapText="1"/>
    </xf>
    <xf numFmtId="49" fontId="8" fillId="12" borderId="3" xfId="0" applyNumberFormat="1" applyFont="1" applyFill="1" applyBorder="1" applyAlignment="1">
      <alignment horizontal="center" vertical="center"/>
    </xf>
    <xf numFmtId="44" fontId="8" fillId="12" borderId="3" xfId="8" applyFont="1" applyFill="1" applyBorder="1" applyAlignment="1">
      <alignment horizontal="center" vertical="center"/>
    </xf>
    <xf numFmtId="41" fontId="8" fillId="12" borderId="3" xfId="0" applyNumberFormat="1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3" xfId="3" applyFont="1" applyFill="1" applyBorder="1" applyAlignment="1" applyProtection="1">
      <alignment horizontal="center" vertical="center" wrapText="1"/>
    </xf>
    <xf numFmtId="1" fontId="3" fillId="2" borderId="23" xfId="1" applyNumberFormat="1" applyFont="1" applyFill="1" applyBorder="1" applyAlignment="1" applyProtection="1">
      <alignment horizontal="center" vertical="center" wrapText="1"/>
    </xf>
    <xf numFmtId="166" fontId="3" fillId="2" borderId="23" xfId="1" applyNumberFormat="1" applyFont="1" applyFill="1" applyBorder="1" applyAlignment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  <protection locked="0"/>
    </xf>
    <xf numFmtId="169" fontId="14" fillId="15" borderId="1" xfId="0" applyNumberFormat="1" applyFont="1" applyFill="1" applyBorder="1" applyAlignment="1">
      <alignment horizontal="right" vertical="center"/>
    </xf>
    <xf numFmtId="44" fontId="8" fillId="12" borderId="1" xfId="8" applyFont="1" applyFill="1" applyBorder="1" applyAlignment="1">
      <alignment horizontal="right" vertical="center"/>
    </xf>
    <xf numFmtId="44" fontId="8" fillId="0" borderId="1" xfId="8" applyFont="1" applyBorder="1" applyAlignment="1">
      <alignment horizontal="right" vertical="center"/>
    </xf>
    <xf numFmtId="44" fontId="8" fillId="15" borderId="1" xfId="8" applyFont="1" applyFill="1" applyBorder="1" applyAlignment="1">
      <alignment horizontal="right" vertical="center"/>
    </xf>
    <xf numFmtId="169" fontId="14" fillId="12" borderId="1" xfId="0" applyNumberFormat="1" applyFont="1" applyFill="1" applyBorder="1" applyAlignment="1">
      <alignment horizontal="right" vertical="center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wrapText="1"/>
    </xf>
    <xf numFmtId="44" fontId="3" fillId="0" borderId="1" xfId="19" applyFont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13" fillId="12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4" fontId="8" fillId="7" borderId="1" xfId="8" applyFont="1" applyFill="1" applyBorder="1" applyAlignment="1">
      <alignment horizontal="center" vertical="center"/>
    </xf>
    <xf numFmtId="41" fontId="8" fillId="7" borderId="1" xfId="0" applyNumberFormat="1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15" borderId="2" xfId="0" applyFont="1" applyFill="1" applyBorder="1" applyAlignment="1">
      <alignment horizontal="center" vertical="center"/>
    </xf>
    <xf numFmtId="49" fontId="8" fillId="15" borderId="2" xfId="0" applyNumberFormat="1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49" fontId="8" fillId="16" borderId="1" xfId="0" applyNumberFormat="1" applyFont="1" applyFill="1" applyBorder="1" applyAlignment="1">
      <alignment horizontal="center" vertical="center"/>
    </xf>
    <xf numFmtId="44" fontId="8" fillId="16" borderId="1" xfId="8" applyFont="1" applyFill="1" applyBorder="1" applyAlignment="1">
      <alignment horizontal="center" vertical="center"/>
    </xf>
    <xf numFmtId="41" fontId="8" fillId="15" borderId="1" xfId="0" applyNumberFormat="1" applyFont="1" applyFill="1" applyBorder="1" applyAlignment="1">
      <alignment horizontal="center" vertical="center"/>
    </xf>
    <xf numFmtId="169" fontId="14" fillId="7" borderId="1" xfId="0" applyNumberFormat="1" applyFont="1" applyFill="1" applyBorder="1" applyAlignment="1">
      <alignment horizontal="right" vertical="center"/>
    </xf>
    <xf numFmtId="44" fontId="8" fillId="7" borderId="1" xfId="8" applyFont="1" applyFill="1" applyBorder="1" applyAlignment="1">
      <alignment horizontal="right" vertical="center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3" fontId="11" fillId="12" borderId="1" xfId="1" applyNumberFormat="1" applyFont="1" applyFill="1" applyBorder="1" applyAlignment="1" applyProtection="1">
      <alignment horizontal="center" wrapText="1"/>
      <protection locked="0"/>
    </xf>
    <xf numFmtId="3" fontId="3" fillId="12" borderId="1" xfId="1" applyNumberFormat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3" fontId="10" fillId="7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12" borderId="1" xfId="1" applyNumberFormat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horizontal="center" wrapText="1"/>
      <protection locked="0"/>
    </xf>
    <xf numFmtId="44" fontId="3" fillId="12" borderId="1" xfId="1" applyNumberFormat="1" applyFont="1" applyFill="1" applyBorder="1" applyAlignment="1" applyProtection="1">
      <alignment horizontal="center" wrapText="1"/>
      <protection locked="0"/>
    </xf>
    <xf numFmtId="44" fontId="3" fillId="12" borderId="1" xfId="1" applyNumberFormat="1" applyFont="1" applyFill="1" applyBorder="1" applyAlignment="1" applyProtection="1">
      <alignment wrapText="1"/>
      <protection locked="0"/>
    </xf>
    <xf numFmtId="1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7" borderId="1" xfId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46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0" fontId="10" fillId="12" borderId="1" xfId="1" applyFont="1" applyFill="1" applyBorder="1" applyAlignment="1" applyProtection="1">
      <alignment wrapText="1"/>
      <protection locked="0"/>
    </xf>
    <xf numFmtId="3" fontId="3" fillId="12" borderId="1" xfId="1" applyNumberFormat="1" applyFont="1" applyFill="1" applyBorder="1" applyAlignment="1" applyProtection="1">
      <alignment horizontal="center" wrapText="1"/>
      <protection locked="0"/>
    </xf>
    <xf numFmtId="44" fontId="3" fillId="0" borderId="1" xfId="73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44" fontId="3" fillId="0" borderId="1" xfId="73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3" fontId="11" fillId="12" borderId="1" xfId="1" applyNumberFormat="1" applyFont="1" applyFill="1" applyBorder="1" applyAlignment="1" applyProtection="1">
      <alignment horizontal="center" wrapText="1"/>
      <protection locked="0"/>
    </xf>
    <xf numFmtId="0" fontId="10" fillId="12" borderId="1" xfId="1" applyFont="1" applyFill="1" applyBorder="1" applyAlignment="1" applyProtection="1">
      <alignment wrapText="1"/>
      <protection locked="0"/>
    </xf>
    <xf numFmtId="3" fontId="3" fillId="12" borderId="1" xfId="1" applyNumberFormat="1" applyFont="1" applyFill="1" applyBorder="1" applyAlignment="1" applyProtection="1">
      <alignment horizontal="center" wrapText="1"/>
      <protection locked="0"/>
    </xf>
    <xf numFmtId="44" fontId="3" fillId="0" borderId="1" xfId="91" applyFont="1" applyBorder="1" applyAlignment="1" applyProtection="1">
      <alignment wrapText="1"/>
      <protection locked="0"/>
    </xf>
    <xf numFmtId="0" fontId="11" fillId="12" borderId="1" xfId="1" applyFont="1" applyFill="1" applyBorder="1" applyAlignment="1" applyProtection="1">
      <alignment horizontal="center" wrapText="1"/>
      <protection locked="0"/>
    </xf>
    <xf numFmtId="0" fontId="3" fillId="12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wrapText="1"/>
    </xf>
    <xf numFmtId="44" fontId="3" fillId="0" borderId="1" xfId="99" applyFont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9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1" fontId="8" fillId="7" borderId="3" xfId="0" applyNumberFormat="1" applyFont="1" applyFill="1" applyBorder="1" applyAlignment="1">
      <alignment horizontal="center" vertical="center"/>
    </xf>
    <xf numFmtId="41" fontId="8" fillId="7" borderId="23" xfId="0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49" fontId="21" fillId="15" borderId="1" xfId="0" applyNumberFormat="1" applyFont="1" applyFill="1" applyBorder="1" applyAlignment="1">
      <alignment horizontal="center" vertical="center"/>
    </xf>
    <xf numFmtId="44" fontId="21" fillId="15" borderId="1" xfId="8" applyFont="1" applyFill="1" applyBorder="1" applyAlignment="1">
      <alignment horizontal="center" vertical="center"/>
    </xf>
    <xf numFmtId="49" fontId="12" fillId="15" borderId="1" xfId="0" applyNumberFormat="1" applyFont="1" applyFill="1" applyBorder="1" applyAlignment="1">
      <alignment horizontal="center" vertical="center"/>
    </xf>
    <xf numFmtId="44" fontId="12" fillId="15" borderId="1" xfId="8" applyFont="1" applyFill="1" applyBorder="1" applyAlignment="1">
      <alignment horizontal="center" vertical="center"/>
    </xf>
    <xf numFmtId="44" fontId="3" fillId="0" borderId="0" xfId="13" applyFont="1" applyAlignment="1" applyProtection="1">
      <alignment wrapText="1"/>
      <protection locked="0"/>
    </xf>
    <xf numFmtId="3" fontId="3" fillId="7" borderId="1" xfId="1" applyNumberFormat="1" applyFont="1" applyFill="1" applyBorder="1" applyAlignment="1" applyProtection="1">
      <alignment horizontal="center" wrapText="1"/>
      <protection locked="0"/>
    </xf>
    <xf numFmtId="44" fontId="3" fillId="12" borderId="1" xfId="8" quotePrefix="1" applyFont="1" applyFill="1" applyBorder="1" applyAlignment="1" applyProtection="1">
      <alignment horizontal="center" wrapText="1"/>
      <protection locked="0"/>
    </xf>
    <xf numFmtId="44" fontId="3" fillId="12" borderId="1" xfId="8" applyFont="1" applyFill="1" applyBorder="1" applyAlignment="1" applyProtection="1">
      <alignment horizontal="center" wrapText="1"/>
      <protection locked="0"/>
    </xf>
    <xf numFmtId="44" fontId="3" fillId="0" borderId="0" xfId="8" applyFont="1" applyAlignment="1" applyProtection="1">
      <alignment wrapText="1"/>
      <protection locked="0"/>
    </xf>
    <xf numFmtId="0" fontId="3" fillId="0" borderId="0" xfId="1" quotePrefix="1" applyFont="1" applyAlignment="1" applyProtection="1">
      <alignment wrapText="1"/>
      <protection locked="0"/>
    </xf>
    <xf numFmtId="44" fontId="10" fillId="0" borderId="0" xfId="13" applyFont="1" applyAlignment="1" applyProtection="1">
      <alignment wrapText="1"/>
      <protection locked="0"/>
    </xf>
    <xf numFmtId="3" fontId="3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0" fillId="12" borderId="1" xfId="1" applyFont="1" applyFill="1" applyBorder="1" applyAlignment="1" applyProtection="1">
      <alignment horizontal="center" vertical="center" wrapText="1"/>
      <protection locked="0"/>
    </xf>
    <xf numFmtId="44" fontId="3" fillId="0" borderId="1" xfId="46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wrapText="1"/>
    </xf>
    <xf numFmtId="44" fontId="3" fillId="0" borderId="0" xfId="1" applyNumberFormat="1" applyFont="1" applyAlignment="1" applyProtection="1">
      <alignment wrapText="1"/>
      <protection locked="0"/>
    </xf>
    <xf numFmtId="0" fontId="3" fillId="7" borderId="1" xfId="1" applyFont="1" applyFill="1" applyBorder="1" applyAlignment="1">
      <alignment horizontal="center" vertical="center" wrapText="1"/>
    </xf>
    <xf numFmtId="44" fontId="3" fillId="12" borderId="1" xfId="1" applyNumberFormat="1" applyFont="1" applyFill="1" applyBorder="1" applyAlignment="1">
      <alignment horizontal="center" wrapText="1"/>
    </xf>
    <xf numFmtId="0" fontId="23" fillId="0" borderId="0" xfId="0" applyFont="1"/>
    <xf numFmtId="0" fontId="7" fillId="12" borderId="1" xfId="0" applyFont="1" applyFill="1" applyBorder="1" applyAlignment="1">
      <alignment horizontal="center" vertical="center"/>
    </xf>
    <xf numFmtId="3" fontId="3" fillId="12" borderId="1" xfId="1" applyNumberFormat="1" applyFont="1" applyFill="1" applyBorder="1" applyAlignment="1">
      <alignment horizontal="center" wrapText="1"/>
    </xf>
    <xf numFmtId="3" fontId="3" fillId="7" borderId="1" xfId="1" applyNumberFormat="1" applyFont="1" applyFill="1" applyBorder="1" applyAlignment="1">
      <alignment wrapText="1"/>
    </xf>
    <xf numFmtId="3" fontId="3" fillId="12" borderId="1" xfId="1" applyNumberFormat="1" applyFont="1" applyFill="1" applyBorder="1" applyAlignment="1">
      <alignment wrapText="1"/>
    </xf>
    <xf numFmtId="3" fontId="3" fillId="7" borderId="1" xfId="1" applyNumberFormat="1" applyFont="1" applyFill="1" applyBorder="1" applyAlignment="1">
      <alignment horizontal="center" wrapText="1"/>
    </xf>
    <xf numFmtId="41" fontId="7" fillId="7" borderId="3" xfId="0" applyNumberFormat="1" applyFont="1" applyFill="1" applyBorder="1" applyAlignment="1">
      <alignment horizontal="center" vertical="center"/>
    </xf>
    <xf numFmtId="41" fontId="7" fillId="7" borderId="1" xfId="0" applyNumberFormat="1" applyFont="1" applyFill="1" applyBorder="1" applyAlignment="1">
      <alignment horizontal="center" vertical="center"/>
    </xf>
    <xf numFmtId="41" fontId="12" fillId="7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wrapText="1"/>
      <protection locked="0"/>
    </xf>
    <xf numFmtId="3" fontId="10" fillId="0" borderId="1" xfId="1" applyNumberFormat="1" applyFont="1" applyFill="1" applyBorder="1" applyAlignment="1" applyProtection="1">
      <alignment wrapText="1"/>
      <protection locked="0"/>
    </xf>
    <xf numFmtId="3" fontId="22" fillId="0" borderId="1" xfId="1" applyNumberFormat="1" applyFont="1" applyFill="1" applyBorder="1" applyAlignment="1" applyProtection="1">
      <alignment horizontal="center" wrapText="1"/>
      <protection locked="0"/>
    </xf>
    <xf numFmtId="3" fontId="10" fillId="0" borderId="1" xfId="1" applyNumberFormat="1" applyFont="1" applyFill="1" applyBorder="1" applyAlignment="1">
      <alignment horizontal="center" wrapText="1"/>
    </xf>
    <xf numFmtId="3" fontId="10" fillId="0" borderId="1" xfId="1" applyNumberFormat="1" applyFont="1" applyFill="1" applyBorder="1" applyAlignment="1">
      <alignment wrapText="1"/>
    </xf>
    <xf numFmtId="0" fontId="10" fillId="0" borderId="0" xfId="1" applyFont="1" applyFill="1" applyAlignment="1">
      <alignment wrapText="1"/>
    </xf>
    <xf numFmtId="3" fontId="10" fillId="18" borderId="1" xfId="1" applyNumberFormat="1" applyFont="1" applyFill="1" applyBorder="1" applyAlignment="1">
      <alignment wrapText="1"/>
    </xf>
    <xf numFmtId="3" fontId="10" fillId="18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1" applyNumberFormat="1" applyFont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3" fillId="7" borderId="0" xfId="1" applyNumberFormat="1" applyFont="1" applyFill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wrapText="1"/>
      <protection locked="0"/>
    </xf>
    <xf numFmtId="0" fontId="7" fillId="0" borderId="23" xfId="0" applyFont="1" applyBorder="1" applyAlignment="1">
      <alignment horizontal="center" vertical="center"/>
    </xf>
    <xf numFmtId="0" fontId="13" fillId="15" borderId="22" xfId="0" applyFont="1" applyFill="1" applyBorder="1" applyAlignment="1">
      <alignment horizontal="center" vertical="center"/>
    </xf>
    <xf numFmtId="49" fontId="8" fillId="15" borderId="22" xfId="0" applyNumberFormat="1" applyFont="1" applyFill="1" applyBorder="1" applyAlignment="1">
      <alignment horizontal="center" vertical="center"/>
    </xf>
    <xf numFmtId="44" fontId="8" fillId="15" borderId="22" xfId="8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49" fontId="8" fillId="7" borderId="23" xfId="0" applyNumberFormat="1" applyFont="1" applyFill="1" applyBorder="1" applyAlignment="1">
      <alignment horizontal="center" vertical="center"/>
    </xf>
    <xf numFmtId="44" fontId="8" fillId="7" borderId="23" xfId="8" applyFont="1" applyFill="1" applyBorder="1" applyAlignment="1">
      <alignment horizontal="center" vertical="center"/>
    </xf>
    <xf numFmtId="165" fontId="3" fillId="2" borderId="1" xfId="3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13" fillId="15" borderId="23" xfId="0" applyFont="1" applyFill="1" applyBorder="1" applyAlignment="1">
      <alignment horizontal="center" vertical="center"/>
    </xf>
    <xf numFmtId="0" fontId="0" fillId="15" borderId="23" xfId="0" applyFont="1" applyFill="1" applyBorder="1" applyAlignment="1">
      <alignment horizontal="center" vertical="center"/>
    </xf>
    <xf numFmtId="49" fontId="8" fillId="15" borderId="23" xfId="0" applyNumberFormat="1" applyFont="1" applyFill="1" applyBorder="1" applyAlignment="1">
      <alignment horizontal="center" vertical="center"/>
    </xf>
    <xf numFmtId="44" fontId="8" fillId="15" borderId="23" xfId="8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49" fontId="8" fillId="19" borderId="1" xfId="0" applyNumberFormat="1" applyFont="1" applyFill="1" applyBorder="1" applyAlignment="1">
      <alignment horizontal="center" vertical="center"/>
    </xf>
    <xf numFmtId="44" fontId="8" fillId="19" borderId="1" xfId="8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1" fontId="3" fillId="12" borderId="0" xfId="1" applyNumberFormat="1" applyFont="1" applyFill="1" applyAlignment="1" applyProtection="1">
      <alignment horizontal="center" wrapText="1"/>
      <protection locked="0"/>
    </xf>
    <xf numFmtId="0" fontId="9" fillId="12" borderId="0" xfId="0" applyFont="1" applyFill="1" applyAlignment="1">
      <alignment horizontal="left" vertical="distributed"/>
    </xf>
    <xf numFmtId="44" fontId="3" fillId="0" borderId="0" xfId="8" applyFont="1" applyBorder="1" applyAlignment="1" applyProtection="1">
      <alignment wrapText="1"/>
      <protection locked="0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textRotation="90"/>
    </xf>
    <xf numFmtId="0" fontId="16" fillId="12" borderId="20" xfId="0" applyFont="1" applyFill="1" applyBorder="1" applyAlignment="1">
      <alignment horizontal="center" vertical="center" textRotation="90"/>
    </xf>
    <xf numFmtId="0" fontId="16" fillId="12" borderId="21" xfId="0" applyFont="1" applyFill="1" applyBorder="1" applyAlignment="1">
      <alignment horizontal="center" vertical="center" textRotation="90"/>
    </xf>
    <xf numFmtId="0" fontId="13" fillId="12" borderId="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7" fillId="15" borderId="2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6" fillId="16" borderId="19" xfId="0" applyFont="1" applyFill="1" applyBorder="1" applyAlignment="1">
      <alignment horizontal="center" vertical="center" textRotation="90"/>
    </xf>
    <xf numFmtId="0" fontId="16" fillId="16" borderId="20" xfId="0" applyFont="1" applyFill="1" applyBorder="1" applyAlignment="1">
      <alignment horizontal="center" vertical="center" textRotation="90"/>
    </xf>
    <xf numFmtId="0" fontId="13" fillId="12" borderId="2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5" borderId="2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textRotation="90"/>
    </xf>
    <xf numFmtId="0" fontId="16" fillId="12" borderId="17" xfId="0" applyFont="1" applyFill="1" applyBorder="1" applyAlignment="1">
      <alignment horizontal="center" vertical="center" textRotation="90"/>
    </xf>
    <xf numFmtId="0" fontId="16" fillId="12" borderId="18" xfId="0" applyFont="1" applyFill="1" applyBorder="1" applyAlignment="1">
      <alignment horizontal="center" vertical="center" textRotation="90"/>
    </xf>
    <xf numFmtId="0" fontId="13" fillId="7" borderId="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6" fillId="16" borderId="16" xfId="0" applyFont="1" applyFill="1" applyBorder="1" applyAlignment="1">
      <alignment horizontal="center" vertical="center" textRotation="90"/>
    </xf>
    <xf numFmtId="0" fontId="16" fillId="16" borderId="17" xfId="0" applyFont="1" applyFill="1" applyBorder="1" applyAlignment="1">
      <alignment horizontal="center" vertical="center" textRotation="90"/>
    </xf>
    <xf numFmtId="0" fontId="16" fillId="16" borderId="18" xfId="0" applyFont="1" applyFill="1" applyBorder="1" applyAlignment="1">
      <alignment horizontal="center" vertical="center" textRotation="90"/>
    </xf>
    <xf numFmtId="0" fontId="7" fillId="15" borderId="2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 wrapText="1"/>
    </xf>
    <xf numFmtId="3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17" borderId="0" xfId="0" applyNumberFormat="1" applyFont="1" applyFill="1" applyBorder="1" applyAlignment="1">
      <alignment horizontal="left" vertical="center" wrapText="1"/>
    </xf>
    <xf numFmtId="0" fontId="3" fillId="17" borderId="11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17" fillId="17" borderId="1" xfId="0" applyNumberFormat="1" applyFont="1" applyFill="1" applyBorder="1" applyAlignment="1">
      <alignment horizontal="left" vertical="center" wrapText="1"/>
    </xf>
    <xf numFmtId="0" fontId="16" fillId="12" borderId="16" xfId="0" applyFont="1" applyFill="1" applyBorder="1" applyAlignment="1">
      <alignment horizontal="center" vertical="center" textRotation="90" wrapText="1"/>
    </xf>
    <xf numFmtId="0" fontId="16" fillId="12" borderId="17" xfId="0" applyFont="1" applyFill="1" applyBorder="1" applyAlignment="1">
      <alignment horizontal="center" vertical="center" textRotation="90" wrapText="1"/>
    </xf>
    <xf numFmtId="0" fontId="16" fillId="12" borderId="18" xfId="0" applyFont="1" applyFill="1" applyBorder="1" applyAlignment="1">
      <alignment horizontal="center" vertical="center" textRotation="90" wrapText="1"/>
    </xf>
    <xf numFmtId="0" fontId="17" fillId="17" borderId="14" xfId="0" applyNumberFormat="1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left" vertical="distributed"/>
    </xf>
    <xf numFmtId="0" fontId="9" fillId="12" borderId="5" xfId="0" applyFont="1" applyFill="1" applyBorder="1" applyAlignment="1">
      <alignment horizontal="left" vertical="distributed"/>
    </xf>
    <xf numFmtId="0" fontId="9" fillId="12" borderId="6" xfId="0" applyFont="1" applyFill="1" applyBorder="1" applyAlignment="1">
      <alignment horizontal="left" vertical="distributed"/>
    </xf>
    <xf numFmtId="0" fontId="13" fillId="12" borderId="23" xfId="0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7" fillId="17" borderId="1" xfId="0" applyNumberFormat="1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17" fillId="6" borderId="14" xfId="0" applyNumberFormat="1" applyFont="1" applyFill="1" applyBorder="1" applyAlignment="1">
      <alignment horizontal="center" vertical="center" wrapText="1"/>
    </xf>
    <xf numFmtId="0" fontId="17" fillId="6" borderId="1" xfId="0" applyNumberFormat="1" applyFont="1" applyFill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left" vertical="center" wrapText="1"/>
    </xf>
    <xf numFmtId="0" fontId="3" fillId="6" borderId="11" xfId="0" applyNumberFormat="1" applyFont="1" applyFill="1" applyBorder="1" applyAlignment="1">
      <alignment horizontal="left" vertical="center" wrapText="1"/>
    </xf>
    <xf numFmtId="3" fontId="3" fillId="18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18" borderId="3" xfId="1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 applyAlignment="1">
      <alignment horizontal="left" vertical="center" wrapText="1"/>
    </xf>
    <xf numFmtId="3" fontId="10" fillId="18" borderId="2" xfId="1" applyNumberFormat="1" applyFont="1" applyFill="1" applyBorder="1" applyAlignment="1" applyProtection="1">
      <alignment horizontal="center" vertical="center" wrapText="1"/>
      <protection locked="0"/>
    </xf>
    <xf numFmtId="3" fontId="10" fillId="18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12" borderId="7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 vertical="center" textRotation="90"/>
    </xf>
    <xf numFmtId="0" fontId="13" fillId="15" borderId="23" xfId="0" applyFont="1" applyFill="1" applyBorder="1" applyAlignment="1">
      <alignment horizontal="center" vertical="center"/>
    </xf>
    <xf numFmtId="0" fontId="7" fillId="15" borderId="23" xfId="0" applyFont="1" applyFill="1" applyBorder="1" applyAlignment="1">
      <alignment horizontal="center" vertical="center" wrapText="1"/>
    </xf>
    <xf numFmtId="0" fontId="15" fillId="15" borderId="24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 textRotation="90" wrapText="1"/>
    </xf>
    <xf numFmtId="3" fontId="11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1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15" borderId="19" xfId="0" applyFont="1" applyFill="1" applyBorder="1" applyAlignment="1">
      <alignment horizontal="center" vertical="center" textRotation="90"/>
    </xf>
    <xf numFmtId="0" fontId="16" fillId="15" borderId="20" xfId="0" applyFont="1" applyFill="1" applyBorder="1" applyAlignment="1">
      <alignment horizontal="center" vertical="center" textRotation="90"/>
    </xf>
    <xf numFmtId="0" fontId="16" fillId="15" borderId="21" xfId="0" applyFont="1" applyFill="1" applyBorder="1" applyAlignment="1">
      <alignment horizontal="center" vertical="center" textRotation="90"/>
    </xf>
    <xf numFmtId="0" fontId="16" fillId="15" borderId="16" xfId="0" applyFont="1" applyFill="1" applyBorder="1" applyAlignment="1">
      <alignment horizontal="center" vertical="center" textRotation="90"/>
    </xf>
    <xf numFmtId="0" fontId="16" fillId="15" borderId="17" xfId="0" applyFont="1" applyFill="1" applyBorder="1" applyAlignment="1">
      <alignment horizontal="center" vertical="center" textRotation="90"/>
    </xf>
    <xf numFmtId="0" fontId="16" fillId="15" borderId="18" xfId="0" applyFont="1" applyFill="1" applyBorder="1" applyAlignment="1">
      <alignment horizontal="center" vertical="center" textRotation="90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13" xfId="0" applyNumberFormat="1" applyFont="1" applyFill="1" applyBorder="1" applyAlignment="1">
      <alignment horizontal="left" vertical="center" wrapText="1"/>
    </xf>
    <xf numFmtId="0" fontId="6" fillId="8" borderId="4" xfId="1" applyFont="1" applyFill="1" applyBorder="1" applyAlignment="1" applyProtection="1">
      <alignment horizontal="left"/>
      <protection locked="0"/>
    </xf>
    <xf numFmtId="0" fontId="6" fillId="8" borderId="5" xfId="1" applyFont="1" applyFill="1" applyBorder="1" applyAlignment="1" applyProtection="1">
      <alignment horizontal="left"/>
      <protection locked="0"/>
    </xf>
    <xf numFmtId="0" fontId="6" fillId="8" borderId="6" xfId="1" applyFont="1" applyFill="1" applyBorder="1" applyAlignment="1" applyProtection="1">
      <alignment horizontal="left"/>
      <protection locked="0"/>
    </xf>
    <xf numFmtId="0" fontId="6" fillId="8" borderId="8" xfId="1" applyFont="1" applyFill="1" applyBorder="1" applyAlignment="1">
      <alignment vertical="center" wrapText="1"/>
    </xf>
    <xf numFmtId="0" fontId="6" fillId="8" borderId="15" xfId="1" applyFont="1" applyFill="1" applyBorder="1" applyAlignment="1">
      <alignment vertical="center" wrapText="1"/>
    </xf>
    <xf numFmtId="0" fontId="6" fillId="8" borderId="9" xfId="1" applyFont="1" applyFill="1" applyBorder="1" applyAlignment="1">
      <alignment vertical="center" wrapText="1"/>
    </xf>
    <xf numFmtId="0" fontId="6" fillId="8" borderId="10" xfId="1" applyFont="1" applyFill="1" applyBorder="1" applyAlignment="1">
      <alignment vertical="center" wrapText="1"/>
    </xf>
    <xf numFmtId="0" fontId="6" fillId="8" borderId="0" xfId="1" applyFont="1" applyFill="1" applyBorder="1" applyAlignment="1">
      <alignment vertical="center" wrapText="1"/>
    </xf>
    <xf numFmtId="0" fontId="6" fillId="8" borderId="11" xfId="1" applyFont="1" applyFill="1" applyBorder="1" applyAlignment="1">
      <alignment vertical="center" wrapText="1"/>
    </xf>
    <xf numFmtId="0" fontId="6" fillId="8" borderId="12" xfId="1" applyFont="1" applyFill="1" applyBorder="1" applyAlignment="1">
      <alignment vertical="center" wrapText="1"/>
    </xf>
    <xf numFmtId="0" fontId="6" fillId="8" borderId="14" xfId="1" applyFont="1" applyFill="1" applyBorder="1" applyAlignment="1">
      <alignment vertical="center" wrapText="1"/>
    </xf>
    <xf numFmtId="0" fontId="6" fillId="8" borderId="13" xfId="1" applyFont="1" applyFill="1" applyBorder="1" applyAlignment="1">
      <alignment vertical="center" wrapText="1"/>
    </xf>
  </cellXfs>
  <cellStyles count="116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9" xr:uid="{00000000-0005-0000-0000-000003000000}"/>
    <cellStyle name="Moeda 3 2 2" xfId="46" xr:uid="{00000000-0005-0000-0000-000004000000}"/>
    <cellStyle name="Moeda 3 2 3" xfId="73" xr:uid="{00000000-0005-0000-0000-000003000000}"/>
    <cellStyle name="Moeda 3 2 4" xfId="99" xr:uid="{00000000-0005-0000-0000-000003000000}"/>
    <cellStyle name="Moeda 3 3" xfId="28" xr:uid="{00000000-0005-0000-0000-000003000000}"/>
    <cellStyle name="Moeda 3 3 2" xfId="55" xr:uid="{00000000-0005-0000-0000-000005000000}"/>
    <cellStyle name="Moeda 3 3 3" xfId="82" xr:uid="{00000000-0005-0000-0000-000003000000}"/>
    <cellStyle name="Moeda 3 3 4" xfId="108" xr:uid="{00000000-0005-0000-0000-000003000000}"/>
    <cellStyle name="Moeda 3 4" xfId="37" xr:uid="{00000000-0005-0000-0000-000003000000}"/>
    <cellStyle name="Moeda 3 5" xfId="64" xr:uid="{00000000-0005-0000-0000-000003000000}"/>
    <cellStyle name="Moeda 3 6" xfId="91" xr:uid="{00000000-0005-0000-0000-000003000000}"/>
    <cellStyle name="Moeda 4" xfId="14" xr:uid="{00000000-0005-0000-0000-000004000000}"/>
    <cellStyle name="Moeda 4 2" xfId="23" xr:uid="{00000000-0005-0000-0000-000004000000}"/>
    <cellStyle name="Moeda 4 2 2" xfId="50" xr:uid="{00000000-0005-0000-0000-000007000000}"/>
    <cellStyle name="Moeda 4 2 3" xfId="77" xr:uid="{00000000-0005-0000-0000-000004000000}"/>
    <cellStyle name="Moeda 4 2 4" xfId="103" xr:uid="{00000000-0005-0000-0000-000004000000}"/>
    <cellStyle name="Moeda 4 3" xfId="32" xr:uid="{00000000-0005-0000-0000-000004000000}"/>
    <cellStyle name="Moeda 4 3 2" xfId="59" xr:uid="{00000000-0005-0000-0000-000008000000}"/>
    <cellStyle name="Moeda 4 3 3" xfId="86" xr:uid="{00000000-0005-0000-0000-000004000000}"/>
    <cellStyle name="Moeda 4 3 4" xfId="112" xr:uid="{00000000-0005-0000-0000-000004000000}"/>
    <cellStyle name="Moeda 4 4" xfId="41" xr:uid="{00000000-0005-0000-0000-000006000000}"/>
    <cellStyle name="Moeda 4 5" xfId="68" xr:uid="{00000000-0005-0000-0000-000004000000}"/>
    <cellStyle name="Moeda 4 6" xfId="94" xr:uid="{00000000-0005-0000-0000-000004000000}"/>
    <cellStyle name="Moeda 5" xfId="22" xr:uid="{00000000-0005-0000-0000-00003E000000}"/>
    <cellStyle name="Moeda 5 2" xfId="49" xr:uid="{00000000-0005-0000-0000-000009000000}"/>
    <cellStyle name="Moeda 5 3" xfId="76" xr:uid="{00000000-0005-0000-0000-00003E000000}"/>
    <cellStyle name="Moeda 5 4" xfId="102" xr:uid="{00000000-0005-0000-0000-00003E000000}"/>
    <cellStyle name="Moeda 6" xfId="31" xr:uid="{00000000-0005-0000-0000-000047000000}"/>
    <cellStyle name="Moeda 6 2" xfId="58" xr:uid="{00000000-0005-0000-0000-00000A000000}"/>
    <cellStyle name="Moeda 6 3" xfId="85" xr:uid="{00000000-0005-0000-0000-000047000000}"/>
    <cellStyle name="Moeda 6 4" xfId="111" xr:uid="{00000000-0005-0000-0000-000047000000}"/>
    <cellStyle name="Moeda 7" xfId="40" xr:uid="{00000000-0005-0000-0000-000050000000}"/>
    <cellStyle name="Moeda 8" xfId="67" xr:uid="{00000000-0005-0000-0000-00006B000000}"/>
    <cellStyle name="Moeda 9" xfId="115" xr:uid="{00000000-0005-0000-0000-000086000000}"/>
    <cellStyle name="Normal" xfId="0" builtinId="0"/>
    <cellStyle name="Normal 2" xfId="1" xr:uid="{00000000-0005-0000-0000-000006000000}"/>
    <cellStyle name="Porcentagem 2" xfId="12" xr:uid="{00000000-0005-0000-0000-000007000000}"/>
    <cellStyle name="Separador de milhares 2" xfId="2" xr:uid="{00000000-0005-0000-0000-000008000000}"/>
    <cellStyle name="Separador de milhares 2 2" xfId="7" xr:uid="{00000000-0005-0000-0000-000009000000}"/>
    <cellStyle name="Separador de milhares 2 2 2" xfId="11" xr:uid="{00000000-0005-0000-0000-00000A000000}"/>
    <cellStyle name="Separador de milhares 2 2 2 2" xfId="21" xr:uid="{00000000-0005-0000-0000-00000A000000}"/>
    <cellStyle name="Separador de milhares 2 2 2 2 2" xfId="48" xr:uid="{00000000-0005-0000-0000-000011000000}"/>
    <cellStyle name="Separador de milhares 2 2 2 2 3" xfId="75" xr:uid="{00000000-0005-0000-0000-00000A000000}"/>
    <cellStyle name="Separador de milhares 2 2 2 2 4" xfId="101" xr:uid="{00000000-0005-0000-0000-00000A000000}"/>
    <cellStyle name="Separador de milhares 2 2 2 3" xfId="30" xr:uid="{00000000-0005-0000-0000-00000A000000}"/>
    <cellStyle name="Separador de milhares 2 2 2 3 2" xfId="57" xr:uid="{00000000-0005-0000-0000-000012000000}"/>
    <cellStyle name="Separador de milhares 2 2 2 3 3" xfId="84" xr:uid="{00000000-0005-0000-0000-00000A000000}"/>
    <cellStyle name="Separador de milhares 2 2 2 3 4" xfId="110" xr:uid="{00000000-0005-0000-0000-00000A000000}"/>
    <cellStyle name="Separador de milhares 2 2 2 4" xfId="39" xr:uid="{00000000-0005-0000-0000-000010000000}"/>
    <cellStyle name="Separador de milhares 2 2 2 5" xfId="66" xr:uid="{00000000-0005-0000-0000-00000A000000}"/>
    <cellStyle name="Separador de milhares 2 2 2 6" xfId="93" xr:uid="{00000000-0005-0000-0000-00000A000000}"/>
    <cellStyle name="Separador de milhares 2 2 3" xfId="16" xr:uid="{00000000-0005-0000-0000-00000B000000}"/>
    <cellStyle name="Separador de milhares 2 2 3 2" xfId="25" xr:uid="{00000000-0005-0000-0000-00000B000000}"/>
    <cellStyle name="Separador de milhares 2 2 3 2 2" xfId="52" xr:uid="{00000000-0005-0000-0000-000014000000}"/>
    <cellStyle name="Separador de milhares 2 2 3 2 3" xfId="79" xr:uid="{00000000-0005-0000-0000-00000B000000}"/>
    <cellStyle name="Separador de milhares 2 2 3 2 4" xfId="105" xr:uid="{00000000-0005-0000-0000-00000B000000}"/>
    <cellStyle name="Separador de milhares 2 2 3 3" xfId="34" xr:uid="{00000000-0005-0000-0000-00000B000000}"/>
    <cellStyle name="Separador de milhares 2 2 3 3 2" xfId="61" xr:uid="{00000000-0005-0000-0000-000015000000}"/>
    <cellStyle name="Separador de milhares 2 2 3 3 3" xfId="88" xr:uid="{00000000-0005-0000-0000-00000B000000}"/>
    <cellStyle name="Separador de milhares 2 2 3 3 4" xfId="114" xr:uid="{00000000-0005-0000-0000-00000B000000}"/>
    <cellStyle name="Separador de milhares 2 2 3 4" xfId="43" xr:uid="{00000000-0005-0000-0000-000013000000}"/>
    <cellStyle name="Separador de milhares 2 2 3 5" xfId="70" xr:uid="{00000000-0005-0000-0000-00000B000000}"/>
    <cellStyle name="Separador de milhares 2 2 3 6" xfId="96" xr:uid="{00000000-0005-0000-0000-00000B000000}"/>
    <cellStyle name="Separador de milhares 2 2 4" xfId="18" xr:uid="{00000000-0005-0000-0000-000009000000}"/>
    <cellStyle name="Separador de milhares 2 2 4 2" xfId="45" xr:uid="{00000000-0005-0000-0000-000016000000}"/>
    <cellStyle name="Separador de milhares 2 2 4 3" xfId="72" xr:uid="{00000000-0005-0000-0000-000009000000}"/>
    <cellStyle name="Separador de milhares 2 2 4 4" xfId="98" xr:uid="{00000000-0005-0000-0000-000009000000}"/>
    <cellStyle name="Separador de milhares 2 2 5" xfId="27" xr:uid="{00000000-0005-0000-0000-000009000000}"/>
    <cellStyle name="Separador de milhares 2 2 5 2" xfId="54" xr:uid="{00000000-0005-0000-0000-000017000000}"/>
    <cellStyle name="Separador de milhares 2 2 5 3" xfId="81" xr:uid="{00000000-0005-0000-0000-000009000000}"/>
    <cellStyle name="Separador de milhares 2 2 5 4" xfId="107" xr:uid="{00000000-0005-0000-0000-000009000000}"/>
    <cellStyle name="Separador de milhares 2 2 6" xfId="36" xr:uid="{00000000-0005-0000-0000-00000F000000}"/>
    <cellStyle name="Separador de milhares 2 2 7" xfId="63" xr:uid="{00000000-0005-0000-0000-000009000000}"/>
    <cellStyle name="Separador de milhares 2 2 8" xfId="90" xr:uid="{00000000-0005-0000-0000-000009000000}"/>
    <cellStyle name="Separador de milhares 2 3" xfId="6" xr:uid="{00000000-0005-0000-0000-00000C000000}"/>
    <cellStyle name="Separador de milhares 2 3 2" xfId="10" xr:uid="{00000000-0005-0000-0000-00000D000000}"/>
    <cellStyle name="Separador de milhares 2 3 2 2" xfId="20" xr:uid="{00000000-0005-0000-0000-00000D000000}"/>
    <cellStyle name="Separador de milhares 2 3 2 2 2" xfId="47" xr:uid="{00000000-0005-0000-0000-00001A000000}"/>
    <cellStyle name="Separador de milhares 2 3 2 2 3" xfId="74" xr:uid="{00000000-0005-0000-0000-00000D000000}"/>
    <cellStyle name="Separador de milhares 2 3 2 2 4" xfId="100" xr:uid="{00000000-0005-0000-0000-00000D000000}"/>
    <cellStyle name="Separador de milhares 2 3 2 3" xfId="29" xr:uid="{00000000-0005-0000-0000-00000D000000}"/>
    <cellStyle name="Separador de milhares 2 3 2 3 2" xfId="56" xr:uid="{00000000-0005-0000-0000-00001B000000}"/>
    <cellStyle name="Separador de milhares 2 3 2 3 3" xfId="83" xr:uid="{00000000-0005-0000-0000-00000D000000}"/>
    <cellStyle name="Separador de milhares 2 3 2 3 4" xfId="109" xr:uid="{00000000-0005-0000-0000-00000D000000}"/>
    <cellStyle name="Separador de milhares 2 3 2 4" xfId="38" xr:uid="{00000000-0005-0000-0000-000019000000}"/>
    <cellStyle name="Separador de milhares 2 3 2 5" xfId="65" xr:uid="{00000000-0005-0000-0000-00000D000000}"/>
    <cellStyle name="Separador de milhares 2 3 2 6" xfId="92" xr:uid="{00000000-0005-0000-0000-00000D000000}"/>
    <cellStyle name="Separador de milhares 2 3 3" xfId="15" xr:uid="{00000000-0005-0000-0000-00000E000000}"/>
    <cellStyle name="Separador de milhares 2 3 3 2" xfId="24" xr:uid="{00000000-0005-0000-0000-00000E000000}"/>
    <cellStyle name="Separador de milhares 2 3 3 2 2" xfId="51" xr:uid="{00000000-0005-0000-0000-00001D000000}"/>
    <cellStyle name="Separador de milhares 2 3 3 2 3" xfId="78" xr:uid="{00000000-0005-0000-0000-00000E000000}"/>
    <cellStyle name="Separador de milhares 2 3 3 2 4" xfId="104" xr:uid="{00000000-0005-0000-0000-00000E000000}"/>
    <cellStyle name="Separador de milhares 2 3 3 3" xfId="33" xr:uid="{00000000-0005-0000-0000-00000E000000}"/>
    <cellStyle name="Separador de milhares 2 3 3 3 2" xfId="60" xr:uid="{00000000-0005-0000-0000-00001E000000}"/>
    <cellStyle name="Separador de milhares 2 3 3 3 3" xfId="87" xr:uid="{00000000-0005-0000-0000-00000E000000}"/>
    <cellStyle name="Separador de milhares 2 3 3 3 4" xfId="113" xr:uid="{00000000-0005-0000-0000-00000E000000}"/>
    <cellStyle name="Separador de milhares 2 3 3 4" xfId="42" xr:uid="{00000000-0005-0000-0000-00001C000000}"/>
    <cellStyle name="Separador de milhares 2 3 3 5" xfId="69" xr:uid="{00000000-0005-0000-0000-00000E000000}"/>
    <cellStyle name="Separador de milhares 2 3 3 6" xfId="95" xr:uid="{00000000-0005-0000-0000-00000E000000}"/>
    <cellStyle name="Separador de milhares 2 3 4" xfId="17" xr:uid="{00000000-0005-0000-0000-00000C000000}"/>
    <cellStyle name="Separador de milhares 2 3 4 2" xfId="44" xr:uid="{00000000-0005-0000-0000-00001F000000}"/>
    <cellStyle name="Separador de milhares 2 3 4 3" xfId="71" xr:uid="{00000000-0005-0000-0000-00000C000000}"/>
    <cellStyle name="Separador de milhares 2 3 4 4" xfId="97" xr:uid="{00000000-0005-0000-0000-00000C000000}"/>
    <cellStyle name="Separador de milhares 2 3 5" xfId="26" xr:uid="{00000000-0005-0000-0000-00000C000000}"/>
    <cellStyle name="Separador de milhares 2 3 5 2" xfId="53" xr:uid="{00000000-0005-0000-0000-000020000000}"/>
    <cellStyle name="Separador de milhares 2 3 5 3" xfId="80" xr:uid="{00000000-0005-0000-0000-00000C000000}"/>
    <cellStyle name="Separador de milhares 2 3 5 4" xfId="106" xr:uid="{00000000-0005-0000-0000-00000C000000}"/>
    <cellStyle name="Separador de milhares 2 3 6" xfId="35" xr:uid="{00000000-0005-0000-0000-000018000000}"/>
    <cellStyle name="Separador de milhares 2 3 7" xfId="62" xr:uid="{00000000-0005-0000-0000-00000C000000}"/>
    <cellStyle name="Separador de milhares 2 3 8" xfId="89" xr:uid="{00000000-0005-0000-0000-00000C000000}"/>
    <cellStyle name="Separador de milhares 3" xfId="3" xr:uid="{00000000-0005-0000-0000-00000F000000}"/>
    <cellStyle name="Título 5" xfId="4" xr:uid="{00000000-0005-0000-0000-000010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BE688BBE-B968-4198-A953-65538040A16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240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E5472A3A-3A85-4E86-B5B1-F42E6C9CB012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224BE576-3E47-4F33-9086-94B45320652A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9DC6F873-A304-45EE-B084-487C34160A2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3FA846E5-C5F4-4F0E-83BF-A6F60C58576E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9240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9240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51C11DE0-FC27-4412-A1A7-EC2023B562A3}"/>
            </a:ext>
          </a:extLst>
        </xdr:cNvPr>
        <xdr:cNvSpPr>
          <a:spLocks noChangeArrowheads="1"/>
        </xdr:cNvSpPr>
      </xdr:nvSpPr>
      <xdr:spPr bwMode="auto">
        <a:xfrm>
          <a:off x="147637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59"/>
  <sheetViews>
    <sheetView topLeftCell="C1" zoomScale="80" zoomScaleNormal="80" workbookViewId="0">
      <selection activeCell="P17" sqref="P17"/>
    </sheetView>
  </sheetViews>
  <sheetFormatPr defaultColWidth="9.75" defaultRowHeight="14.3" x14ac:dyDescent="0.25"/>
  <cols>
    <col min="1" max="1" width="10.25" style="2" customWidth="1"/>
    <col min="2" max="2" width="11.875" style="1" customWidth="1"/>
    <col min="3" max="3" width="27.2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31" width="15.75" style="2" customWidth="1"/>
    <col min="32" max="16384" width="9.75" style="2"/>
  </cols>
  <sheetData>
    <row r="1" spans="1:31" ht="65.25" customHeight="1" x14ac:dyDescent="0.25">
      <c r="A1" s="339" t="s">
        <v>40</v>
      </c>
      <c r="B1" s="339"/>
      <c r="C1" s="346" t="s">
        <v>43</v>
      </c>
      <c r="D1" s="346"/>
      <c r="E1" s="346"/>
      <c r="F1" s="346"/>
      <c r="G1" s="346"/>
      <c r="H1" s="346"/>
      <c r="I1" s="346"/>
      <c r="J1" s="346"/>
      <c r="K1" s="335" t="s">
        <v>41</v>
      </c>
      <c r="L1" s="335"/>
      <c r="M1" s="335"/>
      <c r="N1" s="328" t="s">
        <v>69</v>
      </c>
      <c r="O1" s="328" t="s">
        <v>70</v>
      </c>
      <c r="P1" s="328" t="s">
        <v>71</v>
      </c>
      <c r="Q1" s="328" t="s">
        <v>111</v>
      </c>
      <c r="R1" s="328" t="s">
        <v>112</v>
      </c>
      <c r="S1" s="328" t="s">
        <v>113</v>
      </c>
      <c r="T1" s="328" t="s">
        <v>114</v>
      </c>
      <c r="U1" s="328" t="s">
        <v>115</v>
      </c>
      <c r="V1" s="326" t="s">
        <v>42</v>
      </c>
      <c r="W1" s="326" t="s">
        <v>42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  <c r="AD1" s="326" t="s">
        <v>42</v>
      </c>
      <c r="AE1" s="326" t="s">
        <v>42</v>
      </c>
    </row>
    <row r="2" spans="1:31" ht="21.75" customHeight="1" x14ac:dyDescent="0.25">
      <c r="A2" s="332" t="s">
        <v>110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  <c r="N2" s="329"/>
      <c r="O2" s="329"/>
      <c r="P2" s="329"/>
      <c r="Q2" s="329"/>
      <c r="R2" s="329"/>
      <c r="S2" s="329"/>
      <c r="T2" s="329"/>
      <c r="U2" s="329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45048</v>
      </c>
      <c r="O3" s="139">
        <v>45065</v>
      </c>
      <c r="P3" s="139">
        <v>45065</v>
      </c>
      <c r="Q3" s="139">
        <v>45120</v>
      </c>
      <c r="R3" s="139">
        <v>45210</v>
      </c>
      <c r="S3" s="139">
        <v>45252</v>
      </c>
      <c r="T3" s="139">
        <v>45310</v>
      </c>
      <c r="U3" s="139">
        <v>45313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0.1" customHeight="1" x14ac:dyDescent="0.25">
      <c r="A4" s="336" t="s">
        <v>44</v>
      </c>
      <c r="B4" s="334">
        <v>1</v>
      </c>
      <c r="C4" s="319" t="s">
        <v>46</v>
      </c>
      <c r="D4" s="57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203">
        <v>12000</v>
      </c>
      <c r="L4" s="76">
        <f>K4-(SUM(N4:AE4))</f>
        <v>5420</v>
      </c>
      <c r="M4" s="77" t="str">
        <f t="shared" ref="M4:M11" si="0">IF(L4&lt;0,"ATENÇÃO","OK")</f>
        <v>OK</v>
      </c>
      <c r="N4" s="131"/>
      <c r="O4" s="131"/>
      <c r="P4" s="136">
        <v>2000</v>
      </c>
      <c r="Q4" s="138"/>
      <c r="R4" s="197"/>
      <c r="S4" s="177">
        <v>3580</v>
      </c>
      <c r="T4" s="198"/>
      <c r="U4" s="213">
        <v>1000</v>
      </c>
      <c r="V4" s="35"/>
      <c r="W4" s="36"/>
      <c r="X4" s="32"/>
      <c r="Y4" s="36"/>
      <c r="Z4" s="33"/>
      <c r="AA4" s="33"/>
      <c r="AB4" s="33"/>
      <c r="AC4" s="33"/>
      <c r="AD4" s="33"/>
      <c r="AE4" s="33"/>
    </row>
    <row r="5" spans="1:31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102">
        <v>100</v>
      </c>
      <c r="L5" s="23">
        <f t="shared" ref="L5" si="1">K5-(SUM(N5:AE5))</f>
        <v>88</v>
      </c>
      <c r="M5" s="24" t="str">
        <f t="shared" si="0"/>
        <v>OK</v>
      </c>
      <c r="N5" s="131"/>
      <c r="O5" s="131"/>
      <c r="P5" s="136">
        <v>8</v>
      </c>
      <c r="Q5" s="138"/>
      <c r="R5" s="197"/>
      <c r="S5" s="197"/>
      <c r="T5" s="198"/>
      <c r="U5" s="177">
        <v>4</v>
      </c>
      <c r="V5" s="34"/>
      <c r="W5" s="36"/>
      <c r="X5" s="32"/>
      <c r="Y5" s="36"/>
      <c r="Z5" s="33"/>
      <c r="AA5" s="33"/>
      <c r="AB5" s="33"/>
      <c r="AC5" s="33"/>
      <c r="AD5" s="33"/>
      <c r="AE5" s="33"/>
    </row>
    <row r="6" spans="1:31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02">
        <v>6000</v>
      </c>
      <c r="L6" s="23">
        <f>K6-(SUM(N6:AE6))</f>
        <v>6000</v>
      </c>
      <c r="M6" s="24" t="str">
        <f t="shared" si="0"/>
        <v>OK</v>
      </c>
      <c r="N6" s="135"/>
      <c r="O6" s="131"/>
      <c r="P6" s="130"/>
      <c r="Q6" s="138"/>
      <c r="R6" s="197"/>
      <c r="S6" s="197"/>
      <c r="T6" s="198"/>
      <c r="U6" s="191"/>
      <c r="V6" s="35"/>
      <c r="W6" s="36"/>
      <c r="X6" s="32"/>
      <c r="Y6" s="36"/>
      <c r="Z6" s="33"/>
      <c r="AA6" s="33"/>
      <c r="AB6" s="33"/>
      <c r="AC6" s="33"/>
      <c r="AD6" s="33"/>
      <c r="AE6" s="33"/>
    </row>
    <row r="7" spans="1:31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02">
        <v>30</v>
      </c>
      <c r="L7" s="23">
        <f t="shared" ref="L7" si="2">K7-(SUM(N7:AE7))</f>
        <v>30</v>
      </c>
      <c r="M7" s="24" t="str">
        <f t="shared" si="0"/>
        <v>OK</v>
      </c>
      <c r="N7" s="135"/>
      <c r="O7" s="131"/>
      <c r="P7" s="130"/>
      <c r="Q7" s="138"/>
      <c r="R7" s="197"/>
      <c r="S7" s="197"/>
      <c r="T7" s="198"/>
      <c r="U7" s="198"/>
      <c r="V7" s="34"/>
      <c r="W7" s="36"/>
      <c r="X7" s="32"/>
      <c r="Y7" s="36"/>
      <c r="Z7" s="33"/>
      <c r="AA7" s="33"/>
      <c r="AB7" s="33"/>
      <c r="AC7" s="33"/>
      <c r="AD7" s="33"/>
      <c r="AE7" s="33"/>
    </row>
    <row r="8" spans="1:31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102">
        <v>15000</v>
      </c>
      <c r="L8" s="23">
        <f>K8-(SUM(N8:AE8))</f>
        <v>4000</v>
      </c>
      <c r="M8" s="24" t="str">
        <f t="shared" si="0"/>
        <v>OK</v>
      </c>
      <c r="N8" s="136">
        <v>1500</v>
      </c>
      <c r="O8" s="136">
        <v>1500</v>
      </c>
      <c r="P8" s="130"/>
      <c r="Q8" s="136">
        <v>3000</v>
      </c>
      <c r="R8" s="177">
        <v>4000</v>
      </c>
      <c r="S8" s="197"/>
      <c r="T8" s="177">
        <v>1000</v>
      </c>
      <c r="U8" s="214" t="s">
        <v>116</v>
      </c>
      <c r="V8" s="35"/>
      <c r="W8" s="36"/>
      <c r="X8" s="32"/>
      <c r="Y8" s="36"/>
      <c r="Z8" s="33"/>
      <c r="AA8" s="33"/>
      <c r="AB8" s="33"/>
      <c r="AC8" s="33"/>
      <c r="AD8" s="33"/>
      <c r="AE8" s="33"/>
    </row>
    <row r="9" spans="1:31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102">
        <v>20</v>
      </c>
      <c r="L9" s="23">
        <f t="shared" ref="L9" si="3">K9-(SUM(N9:AE9))</f>
        <v>3</v>
      </c>
      <c r="M9" s="24" t="str">
        <f t="shared" si="0"/>
        <v>OK</v>
      </c>
      <c r="N9" s="136">
        <v>5</v>
      </c>
      <c r="O9" s="136">
        <v>3</v>
      </c>
      <c r="P9" s="130"/>
      <c r="Q9" s="136">
        <v>5</v>
      </c>
      <c r="R9" s="138"/>
      <c r="S9" s="197"/>
      <c r="T9" s="177">
        <v>4</v>
      </c>
      <c r="U9" s="215"/>
      <c r="V9" s="34"/>
      <c r="W9" s="36"/>
      <c r="X9" s="32"/>
      <c r="Y9" s="36"/>
      <c r="Z9" s="33"/>
      <c r="AA9" s="33"/>
      <c r="AB9" s="33"/>
      <c r="AC9" s="33"/>
      <c r="AD9" s="33"/>
      <c r="AE9" s="33"/>
    </row>
    <row r="10" spans="1:31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02">
        <f>8000</f>
        <v>8000</v>
      </c>
      <c r="L10" s="23">
        <f>K10-(SUM(N10:AE10))</f>
        <v>5000</v>
      </c>
      <c r="M10" s="24" t="str">
        <f t="shared" si="0"/>
        <v>OK</v>
      </c>
      <c r="N10" s="131"/>
      <c r="O10" s="137"/>
      <c r="P10" s="136">
        <v>2000</v>
      </c>
      <c r="Q10" s="138"/>
      <c r="R10" s="138"/>
      <c r="S10" s="197"/>
      <c r="T10" s="198"/>
      <c r="U10" s="213">
        <v>1000</v>
      </c>
      <c r="V10" s="35"/>
      <c r="W10" s="36"/>
      <c r="X10" s="32"/>
      <c r="Y10" s="36"/>
      <c r="Z10" s="33"/>
      <c r="AA10" s="33"/>
      <c r="AB10" s="33"/>
      <c r="AC10" s="33"/>
      <c r="AD10" s="33"/>
      <c r="AE10" s="33"/>
    </row>
    <row r="11" spans="1:31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02">
        <v>30</v>
      </c>
      <c r="L11" s="23">
        <f t="shared" ref="L11" si="4">K11-(SUM(N11:AE11))</f>
        <v>18</v>
      </c>
      <c r="M11" s="24" t="str">
        <f t="shared" si="0"/>
        <v>OK</v>
      </c>
      <c r="N11" s="131"/>
      <c r="O11" s="137"/>
      <c r="P11" s="136">
        <v>8</v>
      </c>
      <c r="Q11" s="138"/>
      <c r="R11" s="138"/>
      <c r="S11" s="197"/>
      <c r="T11" s="198"/>
      <c r="U11" s="177">
        <v>4</v>
      </c>
      <c r="V11" s="34"/>
      <c r="W11" s="36"/>
      <c r="X11" s="32"/>
      <c r="Y11" s="36"/>
      <c r="Z11" s="33"/>
      <c r="AA11" s="33"/>
      <c r="AB11" s="33"/>
      <c r="AC11" s="33"/>
      <c r="AD11" s="33"/>
      <c r="AE11" s="33"/>
    </row>
    <row r="12" spans="1:31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102">
        <v>20000</v>
      </c>
      <c r="L12" s="23">
        <f>K12-(SUM(N12:AE12))</f>
        <v>14500</v>
      </c>
      <c r="M12" s="24" t="str">
        <f t="shared" ref="M12:M43" si="5">IF(L12&lt;0,"ATENÇÃO","OK")</f>
        <v>OK</v>
      </c>
      <c r="N12" s="136">
        <v>2000</v>
      </c>
      <c r="O12" s="137"/>
      <c r="P12" s="130"/>
      <c r="Q12" s="136">
        <v>2000</v>
      </c>
      <c r="R12" s="138"/>
      <c r="S12" s="197"/>
      <c r="T12" s="177">
        <v>1500</v>
      </c>
      <c r="U12" s="215"/>
      <c r="V12" s="35"/>
      <c r="W12" s="36"/>
      <c r="X12" s="32"/>
      <c r="Y12" s="36"/>
      <c r="Z12" s="33"/>
      <c r="AA12" s="33"/>
      <c r="AB12" s="33"/>
      <c r="AC12" s="33"/>
      <c r="AD12" s="33"/>
      <c r="AE12" s="33"/>
    </row>
    <row r="13" spans="1:31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102">
        <v>60</v>
      </c>
      <c r="L13" s="23">
        <f t="shared" ref="L13:L49" si="6">K13-(SUM(N13:AE13))</f>
        <v>46</v>
      </c>
      <c r="M13" s="24" t="str">
        <f t="shared" si="5"/>
        <v>OK</v>
      </c>
      <c r="N13" s="136">
        <v>10</v>
      </c>
      <c r="O13" s="137"/>
      <c r="P13" s="130"/>
      <c r="Q13" s="130"/>
      <c r="R13" s="197"/>
      <c r="S13" s="197"/>
      <c r="T13" s="177">
        <v>4</v>
      </c>
      <c r="U13" s="215"/>
      <c r="V13" s="34"/>
      <c r="W13" s="36"/>
      <c r="X13" s="32"/>
      <c r="Y13" s="36"/>
      <c r="Z13" s="33"/>
      <c r="AA13" s="33"/>
      <c r="AB13" s="33"/>
      <c r="AC13" s="33"/>
      <c r="AD13" s="33"/>
      <c r="AE13" s="33"/>
    </row>
    <row r="14" spans="1:31" s="7" customFormat="1" ht="30.1" customHeight="1" x14ac:dyDescent="0.25">
      <c r="A14" s="320" t="s">
        <v>34</v>
      </c>
      <c r="B14" s="284">
        <v>6</v>
      </c>
      <c r="C14" s="285" t="s">
        <v>46</v>
      </c>
      <c r="D14" s="56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02"/>
      <c r="L14" s="23">
        <f t="shared" ref="L14:L41" si="7">K14-(SUM(N14:AE14))</f>
        <v>0</v>
      </c>
      <c r="M14" s="24" t="str">
        <f t="shared" ref="M14:M41" si="8">IF(L14&lt;0,"ATENÇÃO","OK")</f>
        <v>OK</v>
      </c>
      <c r="N14" s="131"/>
      <c r="O14" s="131"/>
      <c r="P14" s="131"/>
      <c r="Q14" s="130"/>
      <c r="R14" s="198"/>
      <c r="S14" s="197"/>
      <c r="T14" s="197"/>
      <c r="U14" s="190"/>
      <c r="V14" s="34"/>
      <c r="W14" s="36"/>
      <c r="X14" s="32"/>
      <c r="Y14" s="36"/>
      <c r="Z14" s="33"/>
      <c r="AA14" s="33"/>
      <c r="AB14" s="33"/>
      <c r="AC14" s="33"/>
      <c r="AD14" s="33"/>
      <c r="AE14" s="33"/>
    </row>
    <row r="15" spans="1:31" s="7" customFormat="1" ht="30.1" customHeight="1" thickBot="1" x14ac:dyDescent="0.3">
      <c r="A15" s="321"/>
      <c r="B15" s="284"/>
      <c r="C15" s="286"/>
      <c r="D15" s="56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7"/>
        <v>0</v>
      </c>
      <c r="M15" s="24" t="str">
        <f t="shared" si="8"/>
        <v>OK</v>
      </c>
      <c r="N15" s="131"/>
      <c r="O15" s="131"/>
      <c r="P15" s="131"/>
      <c r="Q15" s="130"/>
      <c r="R15" s="198"/>
      <c r="S15" s="197"/>
      <c r="T15" s="197"/>
      <c r="U15" s="190"/>
      <c r="V15" s="34"/>
      <c r="W15" s="36"/>
      <c r="X15" s="32"/>
      <c r="Y15" s="36"/>
      <c r="Z15" s="33"/>
      <c r="AA15" s="33"/>
      <c r="AB15" s="33"/>
      <c r="AC15" s="33"/>
      <c r="AD15" s="33"/>
      <c r="AE15" s="33"/>
    </row>
    <row r="16" spans="1:31" s="7" customFormat="1" ht="30.1" customHeight="1" x14ac:dyDescent="0.25">
      <c r="A16" s="321"/>
      <c r="B16" s="279">
        <v>7</v>
      </c>
      <c r="C16" s="280" t="s">
        <v>36</v>
      </c>
      <c r="D16" s="52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7"/>
        <v>0</v>
      </c>
      <c r="M16" s="24" t="str">
        <f t="shared" si="8"/>
        <v>OK</v>
      </c>
      <c r="N16" s="131"/>
      <c r="O16" s="131"/>
      <c r="P16" s="130"/>
      <c r="Q16" s="130"/>
      <c r="R16" s="197"/>
      <c r="S16" s="197"/>
      <c r="T16" s="197"/>
      <c r="U16" s="190"/>
      <c r="V16" s="34"/>
      <c r="W16" s="36"/>
      <c r="X16" s="34"/>
      <c r="Y16" s="36"/>
      <c r="Z16" s="33"/>
      <c r="AA16" s="33"/>
      <c r="AB16" s="33"/>
      <c r="AC16" s="33"/>
      <c r="AD16" s="33"/>
      <c r="AE16" s="33"/>
    </row>
    <row r="17" spans="1:31" s="7" customFormat="1" ht="30.1" customHeight="1" thickBot="1" x14ac:dyDescent="0.3">
      <c r="A17" s="321"/>
      <c r="B17" s="279"/>
      <c r="C17" s="281"/>
      <c r="D17" s="52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7"/>
        <v>0</v>
      </c>
      <c r="M17" s="24" t="str">
        <f t="shared" si="8"/>
        <v>OK</v>
      </c>
      <c r="N17" s="131"/>
      <c r="O17" s="131"/>
      <c r="P17" s="130"/>
      <c r="Q17" s="130"/>
      <c r="R17" s="197"/>
      <c r="S17" s="197"/>
      <c r="T17" s="197"/>
      <c r="U17" s="190"/>
      <c r="V17" s="34"/>
      <c r="W17" s="36"/>
      <c r="X17" s="34"/>
      <c r="Y17" s="36"/>
      <c r="Z17" s="33"/>
      <c r="AA17" s="33"/>
      <c r="AB17" s="33"/>
      <c r="AC17" s="33"/>
      <c r="AD17" s="33"/>
      <c r="AE17" s="33"/>
    </row>
    <row r="18" spans="1:31" s="7" customFormat="1" ht="30.1" customHeight="1" x14ac:dyDescent="0.25">
      <c r="A18" s="321"/>
      <c r="B18" s="284">
        <v>8</v>
      </c>
      <c r="C18" s="285" t="s">
        <v>36</v>
      </c>
      <c r="D18" s="56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7"/>
        <v>0</v>
      </c>
      <c r="M18" s="24" t="str">
        <f t="shared" si="8"/>
        <v>OK</v>
      </c>
      <c r="N18" s="131"/>
      <c r="O18" s="131"/>
      <c r="P18" s="130"/>
      <c r="Q18" s="131"/>
      <c r="R18" s="197"/>
      <c r="S18" s="198"/>
      <c r="T18" s="197"/>
      <c r="U18" s="190"/>
      <c r="V18" s="34"/>
      <c r="W18" s="36"/>
      <c r="X18" s="32"/>
      <c r="Y18" s="36"/>
      <c r="Z18" s="33"/>
      <c r="AA18" s="33"/>
      <c r="AB18" s="33"/>
      <c r="AC18" s="33"/>
      <c r="AD18" s="33"/>
      <c r="AE18" s="33"/>
    </row>
    <row r="19" spans="1:31" s="7" customFormat="1" ht="30.1" customHeight="1" thickBot="1" x14ac:dyDescent="0.3">
      <c r="A19" s="321"/>
      <c r="B19" s="284"/>
      <c r="C19" s="286"/>
      <c r="D19" s="56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7"/>
        <v>0</v>
      </c>
      <c r="M19" s="24" t="str">
        <f t="shared" si="8"/>
        <v>OK</v>
      </c>
      <c r="N19" s="131"/>
      <c r="O19" s="131"/>
      <c r="P19" s="130"/>
      <c r="Q19" s="131"/>
      <c r="R19" s="197"/>
      <c r="S19" s="198"/>
      <c r="T19" s="197"/>
      <c r="U19" s="190"/>
      <c r="V19" s="34"/>
      <c r="W19" s="36"/>
      <c r="X19" s="32"/>
      <c r="Y19" s="36"/>
      <c r="Z19" s="33"/>
      <c r="AA19" s="33"/>
      <c r="AB19" s="33"/>
      <c r="AC19" s="33"/>
      <c r="AD19" s="33"/>
      <c r="AE19" s="33"/>
    </row>
    <row r="20" spans="1:31" ht="30.1" customHeight="1" x14ac:dyDescent="0.25">
      <c r="A20" s="321"/>
      <c r="B20" s="279">
        <v>9</v>
      </c>
      <c r="C20" s="280" t="s">
        <v>46</v>
      </c>
      <c r="D20" s="52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ref="L20:L21" si="9">K20-(SUM(N20:AE20))</f>
        <v>0</v>
      </c>
      <c r="M20" s="24" t="str">
        <f t="shared" ref="M20:M21" si="10">IF(L20&lt;0,"ATENÇÃO","OK")</f>
        <v>OK</v>
      </c>
      <c r="N20" s="134"/>
      <c r="O20" s="132"/>
      <c r="P20" s="133"/>
      <c r="Q20" s="133"/>
      <c r="R20" s="199"/>
      <c r="S20" s="199"/>
      <c r="T20" s="199"/>
      <c r="U20" s="199"/>
      <c r="V20" s="44"/>
      <c r="W20" s="44"/>
      <c r="X20" s="45"/>
      <c r="Y20" s="45"/>
      <c r="Z20" s="45"/>
      <c r="AA20" s="45"/>
      <c r="AB20" s="45"/>
      <c r="AC20" s="45"/>
      <c r="AD20" s="45"/>
      <c r="AE20" s="45"/>
    </row>
    <row r="21" spans="1:31" ht="30.1" customHeight="1" thickBot="1" x14ac:dyDescent="0.3">
      <c r="A21" s="321"/>
      <c r="B21" s="279"/>
      <c r="C21" s="281"/>
      <c r="D21" s="52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9"/>
        <v>0</v>
      </c>
      <c r="M21" s="24" t="str">
        <f t="shared" si="10"/>
        <v>OK</v>
      </c>
      <c r="N21" s="133"/>
      <c r="O21" s="133"/>
      <c r="P21" s="133"/>
      <c r="Q21" s="133"/>
      <c r="R21" s="199"/>
      <c r="S21" s="199"/>
      <c r="T21" s="199"/>
      <c r="U21" s="199"/>
      <c r="V21" s="44"/>
      <c r="W21" s="44"/>
      <c r="X21" s="45"/>
      <c r="Y21" s="45"/>
      <c r="Z21" s="45"/>
      <c r="AA21" s="45"/>
      <c r="AB21" s="45"/>
      <c r="AC21" s="45"/>
      <c r="AD21" s="45"/>
      <c r="AE21" s="45"/>
    </row>
    <row r="22" spans="1:31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7"/>
        <v>0</v>
      </c>
      <c r="M22" s="24" t="str">
        <f t="shared" si="8"/>
        <v>OK</v>
      </c>
      <c r="N22" s="134"/>
      <c r="O22" s="132"/>
      <c r="P22" s="133"/>
      <c r="Q22" s="133"/>
      <c r="R22" s="199"/>
      <c r="S22" s="199"/>
      <c r="T22" s="199"/>
      <c r="U22" s="199"/>
      <c r="V22" s="44"/>
      <c r="W22" s="44"/>
      <c r="X22" s="45"/>
      <c r="Y22" s="45"/>
      <c r="Z22" s="45"/>
      <c r="AA22" s="45"/>
      <c r="AB22" s="45"/>
      <c r="AC22" s="45"/>
      <c r="AD22" s="45"/>
      <c r="AE22" s="45"/>
    </row>
    <row r="23" spans="1:31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7"/>
        <v>0</v>
      </c>
      <c r="M23" s="24" t="str">
        <f t="shared" si="8"/>
        <v>OK</v>
      </c>
      <c r="N23" s="133"/>
      <c r="O23" s="133"/>
      <c r="P23" s="133"/>
      <c r="Q23" s="133"/>
      <c r="R23" s="199"/>
      <c r="S23" s="199"/>
      <c r="T23" s="199"/>
      <c r="U23" s="199"/>
      <c r="V23" s="44"/>
      <c r="W23" s="44"/>
      <c r="X23" s="45"/>
      <c r="Y23" s="45"/>
      <c r="Z23" s="45"/>
      <c r="AA23" s="45"/>
      <c r="AB23" s="45"/>
      <c r="AC23" s="45"/>
      <c r="AD23" s="45"/>
      <c r="AE23" s="45"/>
    </row>
    <row r="24" spans="1:31" s="7" customFormat="1" ht="30.1" customHeight="1" x14ac:dyDescent="0.25">
      <c r="A24" s="310" t="s">
        <v>45</v>
      </c>
      <c r="B24" s="279">
        <v>11</v>
      </c>
      <c r="C24" s="280" t="s">
        <v>46</v>
      </c>
      <c r="D24" s="52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102"/>
      <c r="L24" s="23">
        <f t="shared" si="7"/>
        <v>0</v>
      </c>
      <c r="M24" s="24" t="str">
        <f t="shared" si="8"/>
        <v>OK</v>
      </c>
      <c r="N24" s="131"/>
      <c r="O24" s="131"/>
      <c r="P24" s="131"/>
      <c r="Q24" s="130"/>
      <c r="R24" s="198"/>
      <c r="S24" s="197"/>
      <c r="T24" s="197"/>
      <c r="U24" s="190"/>
      <c r="V24" s="34"/>
      <c r="W24" s="36"/>
      <c r="X24" s="32"/>
      <c r="Y24" s="36"/>
      <c r="Z24" s="33"/>
      <c r="AA24" s="33"/>
      <c r="AB24" s="33"/>
      <c r="AC24" s="33"/>
      <c r="AD24" s="33"/>
      <c r="AE24" s="33"/>
    </row>
    <row r="25" spans="1:31" s="7" customFormat="1" ht="30.1" customHeight="1" thickBot="1" x14ac:dyDescent="0.3">
      <c r="A25" s="311"/>
      <c r="B25" s="279"/>
      <c r="C25" s="281"/>
      <c r="D25" s="52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7"/>
        <v>0</v>
      </c>
      <c r="M25" s="24" t="str">
        <f t="shared" si="8"/>
        <v>OK</v>
      </c>
      <c r="N25" s="131"/>
      <c r="O25" s="131"/>
      <c r="P25" s="131"/>
      <c r="Q25" s="130"/>
      <c r="R25" s="198"/>
      <c r="S25" s="197"/>
      <c r="T25" s="197"/>
      <c r="U25" s="190"/>
      <c r="V25" s="34"/>
      <c r="W25" s="36"/>
      <c r="X25" s="32"/>
      <c r="Y25" s="36"/>
      <c r="Z25" s="33"/>
      <c r="AA25" s="33"/>
      <c r="AB25" s="33"/>
      <c r="AC25" s="33"/>
      <c r="AD25" s="33"/>
      <c r="AE25" s="33"/>
    </row>
    <row r="26" spans="1:31" s="7" customFormat="1" ht="30.1" customHeight="1" x14ac:dyDescent="0.25">
      <c r="A26" s="311"/>
      <c r="B26" s="284">
        <v>12</v>
      </c>
      <c r="C26" s="285" t="s">
        <v>49</v>
      </c>
      <c r="D26" s="56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7"/>
        <v>0</v>
      </c>
      <c r="M26" s="24" t="str">
        <f t="shared" si="8"/>
        <v>OK</v>
      </c>
      <c r="N26" s="131"/>
      <c r="O26" s="131"/>
      <c r="P26" s="130"/>
      <c r="Q26" s="130"/>
      <c r="R26" s="197"/>
      <c r="S26" s="197"/>
      <c r="T26" s="197"/>
      <c r="U26" s="190"/>
      <c r="V26" s="34"/>
      <c r="W26" s="36"/>
      <c r="X26" s="34"/>
      <c r="Y26" s="36"/>
      <c r="Z26" s="33"/>
      <c r="AA26" s="33"/>
      <c r="AB26" s="33"/>
      <c r="AC26" s="33"/>
      <c r="AD26" s="33"/>
      <c r="AE26" s="33"/>
    </row>
    <row r="27" spans="1:31" s="7" customFormat="1" ht="30.1" customHeight="1" thickBot="1" x14ac:dyDescent="0.3">
      <c r="A27" s="311"/>
      <c r="B27" s="284"/>
      <c r="C27" s="286"/>
      <c r="D27" s="56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7"/>
        <v>0</v>
      </c>
      <c r="M27" s="24" t="str">
        <f t="shared" si="8"/>
        <v>OK</v>
      </c>
      <c r="N27" s="131"/>
      <c r="O27" s="131"/>
      <c r="P27" s="130"/>
      <c r="Q27" s="130"/>
      <c r="R27" s="197"/>
      <c r="S27" s="197"/>
      <c r="T27" s="197"/>
      <c r="U27" s="190"/>
      <c r="V27" s="34"/>
      <c r="W27" s="36"/>
      <c r="X27" s="34"/>
      <c r="Y27" s="36"/>
      <c r="Z27" s="33"/>
      <c r="AA27" s="33"/>
      <c r="AB27" s="33"/>
      <c r="AC27" s="33"/>
      <c r="AD27" s="33"/>
      <c r="AE27" s="33"/>
    </row>
    <row r="28" spans="1:31" s="7" customFormat="1" ht="30.1" customHeight="1" x14ac:dyDescent="0.25">
      <c r="A28" s="311"/>
      <c r="B28" s="279">
        <v>13</v>
      </c>
      <c r="C28" s="280" t="s">
        <v>49</v>
      </c>
      <c r="D28" s="52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7"/>
        <v>0</v>
      </c>
      <c r="M28" s="24" t="str">
        <f t="shared" si="8"/>
        <v>OK</v>
      </c>
      <c r="N28" s="131"/>
      <c r="O28" s="131"/>
      <c r="P28" s="130"/>
      <c r="Q28" s="131"/>
      <c r="R28" s="197"/>
      <c r="S28" s="198"/>
      <c r="T28" s="197"/>
      <c r="U28" s="190"/>
      <c r="V28" s="34"/>
      <c r="W28" s="36"/>
      <c r="X28" s="32"/>
      <c r="Y28" s="36"/>
      <c r="Z28" s="33"/>
      <c r="AA28" s="33"/>
      <c r="AB28" s="33"/>
      <c r="AC28" s="33"/>
      <c r="AD28" s="33"/>
      <c r="AE28" s="33"/>
    </row>
    <row r="29" spans="1:31" s="7" customFormat="1" ht="30.1" customHeight="1" thickBot="1" x14ac:dyDescent="0.3">
      <c r="A29" s="311"/>
      <c r="B29" s="279"/>
      <c r="C29" s="281"/>
      <c r="D29" s="52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7"/>
        <v>0</v>
      </c>
      <c r="M29" s="24" t="str">
        <f t="shared" si="8"/>
        <v>OK</v>
      </c>
      <c r="N29" s="131"/>
      <c r="O29" s="131"/>
      <c r="P29" s="130"/>
      <c r="Q29" s="131"/>
      <c r="R29" s="197"/>
      <c r="S29" s="198"/>
      <c r="T29" s="197"/>
      <c r="U29" s="190"/>
      <c r="V29" s="34"/>
      <c r="W29" s="36"/>
      <c r="X29" s="32"/>
      <c r="Y29" s="36"/>
      <c r="Z29" s="33"/>
      <c r="AA29" s="33"/>
      <c r="AB29" s="33"/>
      <c r="AC29" s="33"/>
      <c r="AD29" s="33"/>
      <c r="AE29" s="33"/>
    </row>
    <row r="30" spans="1:31" ht="30.1" customHeight="1" x14ac:dyDescent="0.25">
      <c r="A30" s="311"/>
      <c r="B30" s="284">
        <v>14</v>
      </c>
      <c r="C30" s="285" t="s">
        <v>46</v>
      </c>
      <c r="D30" s="56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7"/>
        <v>0</v>
      </c>
      <c r="M30" s="24" t="str">
        <f t="shared" si="8"/>
        <v>OK</v>
      </c>
      <c r="N30" s="134"/>
      <c r="O30" s="132"/>
      <c r="P30" s="133"/>
      <c r="Q30" s="133"/>
      <c r="R30" s="199"/>
      <c r="S30" s="199"/>
      <c r="T30" s="199"/>
      <c r="U30" s="199"/>
      <c r="V30" s="44"/>
      <c r="W30" s="44"/>
      <c r="X30" s="45"/>
      <c r="Y30" s="45"/>
      <c r="Z30" s="45"/>
      <c r="AA30" s="45"/>
      <c r="AB30" s="45"/>
      <c r="AC30" s="45"/>
      <c r="AD30" s="45"/>
      <c r="AE30" s="45"/>
    </row>
    <row r="31" spans="1:31" ht="30.1" customHeight="1" thickBot="1" x14ac:dyDescent="0.3">
      <c r="A31" s="312"/>
      <c r="B31" s="284"/>
      <c r="C31" s="286"/>
      <c r="D31" s="56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02"/>
      <c r="L31" s="23">
        <f t="shared" si="7"/>
        <v>0</v>
      </c>
      <c r="M31" s="24" t="str">
        <f t="shared" si="8"/>
        <v>OK</v>
      </c>
      <c r="N31" s="133"/>
      <c r="O31" s="133"/>
      <c r="P31" s="133"/>
      <c r="Q31" s="133"/>
      <c r="R31" s="199"/>
      <c r="S31" s="199"/>
      <c r="T31" s="199"/>
      <c r="U31" s="199"/>
      <c r="V31" s="44"/>
      <c r="W31" s="44"/>
      <c r="X31" s="45"/>
      <c r="Y31" s="45"/>
      <c r="Z31" s="45"/>
      <c r="AA31" s="45"/>
      <c r="AB31" s="45"/>
      <c r="AC31" s="45"/>
      <c r="AD31" s="45"/>
      <c r="AE31" s="45"/>
    </row>
    <row r="32" spans="1:31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102"/>
      <c r="L32" s="23">
        <f t="shared" si="7"/>
        <v>0</v>
      </c>
      <c r="M32" s="24" t="str">
        <f t="shared" si="8"/>
        <v>OK</v>
      </c>
      <c r="N32" s="133"/>
      <c r="O32" s="133"/>
      <c r="P32" s="133"/>
      <c r="Q32" s="133"/>
      <c r="R32" s="199"/>
      <c r="S32" s="199"/>
      <c r="T32" s="199"/>
      <c r="U32" s="199"/>
      <c r="V32" s="93"/>
      <c r="W32" s="93"/>
      <c r="X32" s="89"/>
      <c r="Y32" s="89"/>
      <c r="Z32" s="89"/>
      <c r="AA32" s="89"/>
      <c r="AB32" s="89"/>
      <c r="AC32" s="89"/>
      <c r="AD32" s="89"/>
      <c r="AE32" s="89"/>
    </row>
    <row r="33" spans="1:31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7"/>
        <v>0</v>
      </c>
      <c r="M33" s="24" t="str">
        <f t="shared" si="8"/>
        <v>OK</v>
      </c>
      <c r="N33" s="133"/>
      <c r="O33" s="133"/>
      <c r="P33" s="133"/>
      <c r="Q33" s="133"/>
      <c r="R33" s="199"/>
      <c r="S33" s="199"/>
      <c r="T33" s="199"/>
      <c r="U33" s="199"/>
      <c r="V33" s="93"/>
      <c r="W33" s="93"/>
      <c r="X33" s="89"/>
      <c r="Y33" s="89"/>
      <c r="Z33" s="89"/>
      <c r="AA33" s="89"/>
      <c r="AB33" s="89"/>
      <c r="AC33" s="89"/>
      <c r="AD33" s="89"/>
      <c r="AE33" s="89"/>
    </row>
    <row r="34" spans="1:31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7"/>
        <v>0</v>
      </c>
      <c r="M34" s="24" t="str">
        <f t="shared" si="8"/>
        <v>OK</v>
      </c>
      <c r="N34" s="133"/>
      <c r="O34" s="133"/>
      <c r="P34" s="133"/>
      <c r="Q34" s="133"/>
      <c r="R34" s="199"/>
      <c r="S34" s="199"/>
      <c r="T34" s="199"/>
      <c r="U34" s="199"/>
      <c r="V34" s="93"/>
      <c r="W34" s="93"/>
      <c r="X34" s="89"/>
      <c r="Y34" s="89"/>
      <c r="Z34" s="89"/>
      <c r="AA34" s="89"/>
      <c r="AB34" s="89"/>
      <c r="AC34" s="89"/>
      <c r="AD34" s="89"/>
      <c r="AE34" s="89"/>
    </row>
    <row r="35" spans="1:31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7"/>
        <v>0</v>
      </c>
      <c r="M35" s="24" t="str">
        <f t="shared" si="8"/>
        <v>OK</v>
      </c>
      <c r="N35" s="133"/>
      <c r="O35" s="133"/>
      <c r="P35" s="133"/>
      <c r="Q35" s="133"/>
      <c r="R35" s="199"/>
      <c r="S35" s="199"/>
      <c r="T35" s="199"/>
      <c r="U35" s="199"/>
      <c r="V35" s="93"/>
      <c r="W35" s="93"/>
      <c r="X35" s="89"/>
      <c r="Y35" s="89"/>
      <c r="Z35" s="89"/>
      <c r="AA35" s="89"/>
      <c r="AB35" s="89"/>
      <c r="AC35" s="89"/>
      <c r="AD35" s="89"/>
      <c r="AE35" s="89"/>
    </row>
    <row r="36" spans="1:31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7"/>
        <v>0</v>
      </c>
      <c r="M36" s="24" t="str">
        <f t="shared" si="8"/>
        <v>OK</v>
      </c>
      <c r="N36" s="133"/>
      <c r="O36" s="133"/>
      <c r="P36" s="133"/>
      <c r="Q36" s="133"/>
      <c r="R36" s="199"/>
      <c r="S36" s="199"/>
      <c r="T36" s="199"/>
      <c r="U36" s="199"/>
      <c r="V36" s="93"/>
      <c r="W36" s="93"/>
      <c r="X36" s="89"/>
      <c r="Y36" s="89"/>
      <c r="Z36" s="89"/>
      <c r="AA36" s="89"/>
      <c r="AB36" s="89"/>
      <c r="AC36" s="89"/>
      <c r="AD36" s="89"/>
      <c r="AE36" s="89"/>
    </row>
    <row r="37" spans="1:31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7"/>
        <v>0</v>
      </c>
      <c r="M37" s="24" t="str">
        <f t="shared" si="8"/>
        <v>OK</v>
      </c>
      <c r="N37" s="133"/>
      <c r="O37" s="133"/>
      <c r="P37" s="133"/>
      <c r="Q37" s="133"/>
      <c r="R37" s="199"/>
      <c r="S37" s="199"/>
      <c r="T37" s="199"/>
      <c r="U37" s="199"/>
      <c r="V37" s="93"/>
      <c r="W37" s="93"/>
      <c r="X37" s="89"/>
      <c r="Y37" s="89"/>
      <c r="Z37" s="89"/>
      <c r="AA37" s="89"/>
      <c r="AB37" s="89"/>
      <c r="AC37" s="89"/>
      <c r="AD37" s="89"/>
      <c r="AE37" s="89"/>
    </row>
    <row r="38" spans="1:31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7"/>
        <v>0</v>
      </c>
      <c r="M38" s="24" t="str">
        <f t="shared" si="8"/>
        <v>OK</v>
      </c>
      <c r="N38" s="133"/>
      <c r="O38" s="133"/>
      <c r="P38" s="133"/>
      <c r="Q38" s="133"/>
      <c r="R38" s="199"/>
      <c r="S38" s="199"/>
      <c r="T38" s="199"/>
      <c r="U38" s="199"/>
      <c r="V38" s="93"/>
      <c r="W38" s="93"/>
      <c r="X38" s="89"/>
      <c r="Y38" s="89"/>
      <c r="Z38" s="89"/>
      <c r="AA38" s="89"/>
      <c r="AB38" s="89"/>
      <c r="AC38" s="89"/>
      <c r="AD38" s="89"/>
      <c r="AE38" s="89"/>
    </row>
    <row r="39" spans="1:31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7"/>
        <v>0</v>
      </c>
      <c r="M39" s="24" t="str">
        <f t="shared" si="8"/>
        <v>OK</v>
      </c>
      <c r="N39" s="133"/>
      <c r="O39" s="133"/>
      <c r="P39" s="133"/>
      <c r="Q39" s="133"/>
      <c r="R39" s="199"/>
      <c r="S39" s="199"/>
      <c r="T39" s="199"/>
      <c r="U39" s="199"/>
      <c r="V39" s="93"/>
      <c r="W39" s="93"/>
      <c r="X39" s="89"/>
      <c r="Y39" s="89"/>
      <c r="Z39" s="89"/>
      <c r="AA39" s="89"/>
      <c r="AB39" s="89"/>
      <c r="AC39" s="89"/>
      <c r="AD39" s="89"/>
      <c r="AE39" s="89"/>
    </row>
    <row r="40" spans="1:31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7"/>
        <v>0</v>
      </c>
      <c r="M40" s="24" t="str">
        <f t="shared" si="8"/>
        <v>OK</v>
      </c>
      <c r="N40" s="133"/>
      <c r="O40" s="133"/>
      <c r="P40" s="133"/>
      <c r="Q40" s="133"/>
      <c r="R40" s="199"/>
      <c r="S40" s="199"/>
      <c r="T40" s="199"/>
      <c r="U40" s="199"/>
      <c r="V40" s="93"/>
      <c r="W40" s="93"/>
      <c r="X40" s="89"/>
      <c r="Y40" s="89"/>
      <c r="Z40" s="89"/>
      <c r="AA40" s="89"/>
      <c r="AB40" s="89"/>
      <c r="AC40" s="89"/>
      <c r="AD40" s="89"/>
      <c r="AE40" s="89"/>
    </row>
    <row r="41" spans="1:31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7"/>
        <v>0</v>
      </c>
      <c r="M41" s="24" t="str">
        <f t="shared" si="8"/>
        <v>OK</v>
      </c>
      <c r="N41" s="133"/>
      <c r="O41" s="133"/>
      <c r="P41" s="133"/>
      <c r="Q41" s="133"/>
      <c r="R41" s="199"/>
      <c r="S41" s="199"/>
      <c r="T41" s="199"/>
      <c r="U41" s="199"/>
      <c r="V41" s="93"/>
      <c r="W41" s="93"/>
      <c r="X41" s="89"/>
      <c r="Y41" s="89"/>
      <c r="Z41" s="89"/>
      <c r="AA41" s="89"/>
      <c r="AB41" s="89"/>
      <c r="AC41" s="89"/>
      <c r="AD41" s="89"/>
      <c r="AE41" s="89"/>
    </row>
    <row r="42" spans="1:31" s="7" customFormat="1" ht="30.1" customHeight="1" x14ac:dyDescent="0.25">
      <c r="A42" s="276" t="s">
        <v>50</v>
      </c>
      <c r="B42" s="279">
        <v>20</v>
      </c>
      <c r="C42" s="280" t="s">
        <v>46</v>
      </c>
      <c r="D42" s="52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102"/>
      <c r="L42" s="23">
        <f t="shared" si="6"/>
        <v>0</v>
      </c>
      <c r="M42" s="24" t="str">
        <f t="shared" si="5"/>
        <v>OK</v>
      </c>
      <c r="N42" s="131"/>
      <c r="O42" s="131"/>
      <c r="P42" s="131"/>
      <c r="Q42" s="130"/>
      <c r="R42" s="198"/>
      <c r="S42" s="197"/>
      <c r="T42" s="197"/>
      <c r="U42" s="190"/>
      <c r="V42" s="34"/>
      <c r="W42" s="36"/>
      <c r="X42" s="32"/>
      <c r="Y42" s="36"/>
      <c r="Z42" s="33"/>
      <c r="AA42" s="33"/>
      <c r="AB42" s="33"/>
      <c r="AC42" s="33"/>
      <c r="AD42" s="33"/>
      <c r="AE42" s="33"/>
    </row>
    <row r="43" spans="1:31" s="7" customFormat="1" ht="30.1" customHeight="1" thickBot="1" x14ac:dyDescent="0.3">
      <c r="A43" s="277"/>
      <c r="B43" s="279"/>
      <c r="C43" s="281"/>
      <c r="D43" s="52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6"/>
        <v>0</v>
      </c>
      <c r="M43" s="24" t="str">
        <f t="shared" si="5"/>
        <v>OK</v>
      </c>
      <c r="N43" s="131"/>
      <c r="O43" s="131"/>
      <c r="P43" s="131"/>
      <c r="Q43" s="130"/>
      <c r="R43" s="198"/>
      <c r="S43" s="197"/>
      <c r="T43" s="197"/>
      <c r="U43" s="190"/>
      <c r="V43" s="34"/>
      <c r="W43" s="36"/>
      <c r="X43" s="32"/>
      <c r="Y43" s="36"/>
      <c r="Z43" s="33"/>
      <c r="AA43" s="33"/>
      <c r="AB43" s="33"/>
      <c r="AC43" s="33"/>
      <c r="AD43" s="33"/>
      <c r="AE43" s="33"/>
    </row>
    <row r="44" spans="1:31" s="7" customFormat="1" ht="30.1" customHeight="1" x14ac:dyDescent="0.25">
      <c r="A44" s="277"/>
      <c r="B44" s="284">
        <v>21</v>
      </c>
      <c r="C44" s="285" t="s">
        <v>46</v>
      </c>
      <c r="D44" s="56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6"/>
        <v>0</v>
      </c>
      <c r="M44" s="24" t="str">
        <f t="shared" ref="M44:M47" si="11">IF(L44&lt;0,"ATENÇÃO","OK")</f>
        <v>OK</v>
      </c>
      <c r="N44" s="131"/>
      <c r="O44" s="131"/>
      <c r="P44" s="130"/>
      <c r="Q44" s="130"/>
      <c r="R44" s="197"/>
      <c r="S44" s="197"/>
      <c r="T44" s="197"/>
      <c r="U44" s="190"/>
      <c r="V44" s="34"/>
      <c r="W44" s="36"/>
      <c r="X44" s="34"/>
      <c r="Y44" s="36"/>
      <c r="Z44" s="33"/>
      <c r="AA44" s="33"/>
      <c r="AB44" s="33"/>
      <c r="AC44" s="33"/>
      <c r="AD44" s="33"/>
      <c r="AE44" s="33"/>
    </row>
    <row r="45" spans="1:31" s="7" customFormat="1" ht="30.1" customHeight="1" thickBot="1" x14ac:dyDescent="0.3">
      <c r="A45" s="277"/>
      <c r="B45" s="284"/>
      <c r="C45" s="286"/>
      <c r="D45" s="56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6"/>
        <v>0</v>
      </c>
      <c r="M45" s="24" t="str">
        <f t="shared" si="11"/>
        <v>OK</v>
      </c>
      <c r="N45" s="131"/>
      <c r="O45" s="131"/>
      <c r="P45" s="130"/>
      <c r="Q45" s="130"/>
      <c r="R45" s="197"/>
      <c r="S45" s="197"/>
      <c r="T45" s="197"/>
      <c r="U45" s="190"/>
      <c r="V45" s="34"/>
      <c r="W45" s="36"/>
      <c r="X45" s="34"/>
      <c r="Y45" s="36"/>
      <c r="Z45" s="33"/>
      <c r="AA45" s="33"/>
      <c r="AB45" s="33"/>
      <c r="AC45" s="33"/>
      <c r="AD45" s="33"/>
      <c r="AE45" s="33"/>
    </row>
    <row r="46" spans="1:31" s="7" customFormat="1" ht="30.1" customHeight="1" x14ac:dyDescent="0.25">
      <c r="A46" s="277"/>
      <c r="B46" s="279">
        <v>22</v>
      </c>
      <c r="C46" s="280" t="s">
        <v>37</v>
      </c>
      <c r="D46" s="52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ref="L46:L47" si="12">K46-(SUM(N46:AE46))</f>
        <v>0</v>
      </c>
      <c r="M46" s="24" t="str">
        <f t="shared" si="11"/>
        <v>OK</v>
      </c>
      <c r="N46" s="131"/>
      <c r="O46" s="131"/>
      <c r="P46" s="130"/>
      <c r="Q46" s="131"/>
      <c r="R46" s="197"/>
      <c r="S46" s="198"/>
      <c r="T46" s="197"/>
      <c r="U46" s="190"/>
      <c r="V46" s="34"/>
      <c r="W46" s="36"/>
      <c r="X46" s="32"/>
      <c r="Y46" s="36"/>
      <c r="Z46" s="33"/>
      <c r="AA46" s="33"/>
      <c r="AB46" s="33"/>
      <c r="AC46" s="33"/>
      <c r="AD46" s="33"/>
      <c r="AE46" s="33"/>
    </row>
    <row r="47" spans="1:31" s="7" customFormat="1" ht="30.1" customHeight="1" thickBot="1" x14ac:dyDescent="0.3">
      <c r="A47" s="277"/>
      <c r="B47" s="279"/>
      <c r="C47" s="281"/>
      <c r="D47" s="52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12"/>
        <v>0</v>
      </c>
      <c r="M47" s="24" t="str">
        <f t="shared" si="11"/>
        <v>OK</v>
      </c>
      <c r="N47" s="131"/>
      <c r="O47" s="131"/>
      <c r="P47" s="130"/>
      <c r="Q47" s="131"/>
      <c r="R47" s="197"/>
      <c r="S47" s="198"/>
      <c r="T47" s="197"/>
      <c r="U47" s="190"/>
      <c r="V47" s="34"/>
      <c r="W47" s="36"/>
      <c r="X47" s="32"/>
      <c r="Y47" s="36"/>
      <c r="Z47" s="33"/>
      <c r="AA47" s="33"/>
      <c r="AB47" s="33"/>
      <c r="AC47" s="33"/>
      <c r="AD47" s="33"/>
      <c r="AE47" s="33"/>
    </row>
    <row r="48" spans="1:31" s="7" customFormat="1" ht="30.1" customHeight="1" x14ac:dyDescent="0.25">
      <c r="A48" s="277"/>
      <c r="B48" s="284">
        <v>23</v>
      </c>
      <c r="C48" s="285" t="s">
        <v>37</v>
      </c>
      <c r="D48" s="56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6"/>
        <v>0</v>
      </c>
      <c r="M48" s="24" t="str">
        <f t="shared" ref="M48:M49" si="13">IF(L48&lt;0,"ATENÇÃO","OK")</f>
        <v>OK</v>
      </c>
      <c r="N48" s="131"/>
      <c r="O48" s="131"/>
      <c r="P48" s="130"/>
      <c r="Q48" s="131"/>
      <c r="R48" s="197"/>
      <c r="S48" s="198"/>
      <c r="T48" s="197"/>
      <c r="U48" s="190"/>
      <c r="V48" s="34"/>
      <c r="W48" s="36"/>
      <c r="X48" s="32"/>
      <c r="Y48" s="36"/>
      <c r="Z48" s="33"/>
      <c r="AA48" s="33"/>
      <c r="AB48" s="33"/>
      <c r="AC48" s="33"/>
      <c r="AD48" s="33"/>
      <c r="AE48" s="33"/>
    </row>
    <row r="49" spans="1:31" s="7" customFormat="1" ht="30.1" customHeight="1" thickBot="1" x14ac:dyDescent="0.3">
      <c r="A49" s="277"/>
      <c r="B49" s="284"/>
      <c r="C49" s="286"/>
      <c r="D49" s="56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6"/>
        <v>0</v>
      </c>
      <c r="M49" s="24" t="str">
        <f t="shared" si="13"/>
        <v>OK</v>
      </c>
      <c r="N49" s="131"/>
      <c r="O49" s="131"/>
      <c r="P49" s="130"/>
      <c r="Q49" s="131"/>
      <c r="R49" s="197"/>
      <c r="S49" s="198"/>
      <c r="T49" s="197"/>
      <c r="U49" s="190"/>
      <c r="V49" s="34"/>
      <c r="W49" s="36"/>
      <c r="X49" s="32"/>
      <c r="Y49" s="36"/>
      <c r="Z49" s="33"/>
      <c r="AA49" s="33"/>
      <c r="AB49" s="33"/>
      <c r="AC49" s="33"/>
      <c r="AD49" s="33"/>
      <c r="AE49" s="33"/>
    </row>
    <row r="50" spans="1:31" ht="30.1" customHeight="1" x14ac:dyDescent="0.25">
      <c r="A50" s="277"/>
      <c r="B50" s="279">
        <v>24</v>
      </c>
      <c r="C50" s="280" t="s">
        <v>52</v>
      </c>
      <c r="D50" s="52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ref="L50:L51" si="14">K50-(SUM(N50:AE50))</f>
        <v>0</v>
      </c>
      <c r="M50" s="24" t="str">
        <f t="shared" ref="M50:M51" si="15">IF(L50&lt;0,"ATENÇÃO","OK")</f>
        <v>OK</v>
      </c>
      <c r="N50" s="134"/>
      <c r="O50" s="132"/>
      <c r="P50" s="133"/>
      <c r="Q50" s="133"/>
      <c r="R50" s="199"/>
      <c r="S50" s="199"/>
      <c r="T50" s="199"/>
      <c r="U50" s="199"/>
      <c r="V50" s="44"/>
      <c r="W50" s="44"/>
      <c r="X50" s="45"/>
      <c r="Y50" s="45"/>
      <c r="Z50" s="45"/>
      <c r="AA50" s="45"/>
      <c r="AB50" s="45"/>
      <c r="AC50" s="45"/>
      <c r="AD50" s="45"/>
      <c r="AE50" s="45"/>
    </row>
    <row r="51" spans="1:31" ht="30.1" customHeight="1" thickBot="1" x14ac:dyDescent="0.3">
      <c r="A51" s="278"/>
      <c r="B51" s="343"/>
      <c r="C51" s="344"/>
      <c r="D51" s="66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14"/>
        <v>0</v>
      </c>
      <c r="M51" s="71" t="str">
        <f t="shared" si="15"/>
        <v>OK</v>
      </c>
      <c r="N51" s="133"/>
      <c r="O51" s="133"/>
      <c r="P51" s="133"/>
      <c r="Q51" s="133"/>
      <c r="R51" s="199"/>
      <c r="S51" s="199"/>
      <c r="T51" s="199"/>
      <c r="U51" s="199"/>
      <c r="V51" s="44"/>
      <c r="W51" s="44"/>
      <c r="X51" s="45"/>
      <c r="Y51" s="45"/>
      <c r="Z51" s="45"/>
      <c r="AA51" s="45"/>
      <c r="AB51" s="45"/>
      <c r="AC51" s="45"/>
      <c r="AD51" s="45"/>
      <c r="AE51" s="45"/>
    </row>
    <row r="52" spans="1:31" x14ac:dyDescent="0.25">
      <c r="N52" s="218">
        <f>SUMPRODUCT($J$4:$J$51,N4:N51)</f>
        <v>40032.649999999994</v>
      </c>
      <c r="O52" s="218">
        <f t="shared" ref="O52:AE52" si="16">SUMPRODUCT($J$4:$J$51,O4:O51)</f>
        <v>19263.870000000003</v>
      </c>
      <c r="P52" s="218">
        <f t="shared" si="16"/>
        <v>56737.520000000004</v>
      </c>
      <c r="Q52" s="218">
        <f t="shared" si="16"/>
        <v>47541.450000000004</v>
      </c>
      <c r="R52" s="216">
        <f t="shared" si="16"/>
        <v>38520</v>
      </c>
      <c r="S52" s="216">
        <f t="shared" si="16"/>
        <v>21515.8</v>
      </c>
      <c r="T52" s="216">
        <f t="shared" si="16"/>
        <v>26794.639999999999</v>
      </c>
      <c r="U52" s="216">
        <f t="shared" si="16"/>
        <v>28368.760000000002</v>
      </c>
      <c r="V52" s="212">
        <f t="shared" si="16"/>
        <v>0</v>
      </c>
      <c r="W52" s="212">
        <f t="shared" si="16"/>
        <v>0</v>
      </c>
      <c r="X52" s="212">
        <f t="shared" si="16"/>
        <v>0</v>
      </c>
      <c r="Y52" s="212">
        <f t="shared" si="16"/>
        <v>0</v>
      </c>
      <c r="Z52" s="212">
        <f t="shared" si="16"/>
        <v>0</v>
      </c>
      <c r="AA52" s="212">
        <f t="shared" si="16"/>
        <v>0</v>
      </c>
      <c r="AB52" s="212">
        <f t="shared" si="16"/>
        <v>0</v>
      </c>
      <c r="AC52" s="212">
        <f t="shared" si="16"/>
        <v>0</v>
      </c>
      <c r="AD52" s="212">
        <f t="shared" si="16"/>
        <v>0</v>
      </c>
      <c r="AE52" s="212">
        <f t="shared" si="16"/>
        <v>0</v>
      </c>
    </row>
    <row r="53" spans="1:31" ht="19.05" x14ac:dyDescent="0.25">
      <c r="N53" s="40"/>
      <c r="O53" s="40"/>
    </row>
    <row r="55" spans="1:3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  <row r="59" spans="1:31" x14ac:dyDescent="0.25">
      <c r="T59" s="217"/>
    </row>
  </sheetData>
  <mergeCells count="100">
    <mergeCell ref="N1:N2"/>
    <mergeCell ref="P1:P2"/>
    <mergeCell ref="Q1:Q2"/>
    <mergeCell ref="O1:O2"/>
    <mergeCell ref="C44:C45"/>
    <mergeCell ref="C1:J1"/>
    <mergeCell ref="E32:E33"/>
    <mergeCell ref="E34:E35"/>
    <mergeCell ref="E36:E37"/>
    <mergeCell ref="E40:E41"/>
    <mergeCell ref="G55:T55"/>
    <mergeCell ref="B12:B13"/>
    <mergeCell ref="B42:B43"/>
    <mergeCell ref="E42:E43"/>
    <mergeCell ref="C12:C13"/>
    <mergeCell ref="C42:C43"/>
    <mergeCell ref="B50:B51"/>
    <mergeCell ref="C50:C51"/>
    <mergeCell ref="E50:E51"/>
    <mergeCell ref="B44:B45"/>
    <mergeCell ref="E44:E45"/>
    <mergeCell ref="E12:E13"/>
    <mergeCell ref="B46:B47"/>
    <mergeCell ref="C46:C47"/>
    <mergeCell ref="E46:E47"/>
    <mergeCell ref="B36:B37"/>
    <mergeCell ref="R1:R2"/>
    <mergeCell ref="S1:S2"/>
    <mergeCell ref="T1:T2"/>
    <mergeCell ref="B10:B11"/>
    <mergeCell ref="C10:C11"/>
    <mergeCell ref="E10:E11"/>
    <mergeCell ref="B8:B9"/>
    <mergeCell ref="C8:C9"/>
    <mergeCell ref="E8:E9"/>
    <mergeCell ref="A2:M2"/>
    <mergeCell ref="B4:B5"/>
    <mergeCell ref="C4:C5"/>
    <mergeCell ref="E4:E5"/>
    <mergeCell ref="K1:M1"/>
    <mergeCell ref="A4:A13"/>
    <mergeCell ref="A1:B1"/>
    <mergeCell ref="AE1:AE2"/>
    <mergeCell ref="AA1:AA2"/>
    <mergeCell ref="AB1:AB2"/>
    <mergeCell ref="U1:U2"/>
    <mergeCell ref="AD1:AD2"/>
    <mergeCell ref="Y1:Y2"/>
    <mergeCell ref="Z1:Z2"/>
    <mergeCell ref="V1:V2"/>
    <mergeCell ref="AC1:AC2"/>
    <mergeCell ref="W1:W2"/>
    <mergeCell ref="X1:X2"/>
    <mergeCell ref="A14:A23"/>
    <mergeCell ref="B16:B17"/>
    <mergeCell ref="C16:C17"/>
    <mergeCell ref="E16:E17"/>
    <mergeCell ref="B6:B7"/>
    <mergeCell ref="C6:C7"/>
    <mergeCell ref="E6:E7"/>
    <mergeCell ref="B14:B15"/>
    <mergeCell ref="C14:C15"/>
    <mergeCell ref="E14:E15"/>
    <mergeCell ref="A24:A31"/>
    <mergeCell ref="B18:B19"/>
    <mergeCell ref="C18:C19"/>
    <mergeCell ref="E18:E19"/>
    <mergeCell ref="B22:B23"/>
    <mergeCell ref="C22:C23"/>
    <mergeCell ref="E22:E23"/>
    <mergeCell ref="B20:B21"/>
    <mergeCell ref="C20:C21"/>
    <mergeCell ref="E20:E21"/>
    <mergeCell ref="B24:B25"/>
    <mergeCell ref="C24:C25"/>
    <mergeCell ref="E24:E25"/>
    <mergeCell ref="B26:B27"/>
    <mergeCell ref="C26:C27"/>
    <mergeCell ref="E26:E27"/>
    <mergeCell ref="B40:B41"/>
    <mergeCell ref="C32:C33"/>
    <mergeCell ref="C34:C35"/>
    <mergeCell ref="C36:C37"/>
    <mergeCell ref="C40:C41"/>
    <mergeCell ref="A42:A51"/>
    <mergeCell ref="B28:B29"/>
    <mergeCell ref="C28:C29"/>
    <mergeCell ref="E28:E29"/>
    <mergeCell ref="B30:B31"/>
    <mergeCell ref="C30:C31"/>
    <mergeCell ref="E30:E31"/>
    <mergeCell ref="E48:E49"/>
    <mergeCell ref="B48:B49"/>
    <mergeCell ref="C48:C49"/>
    <mergeCell ref="E38:E39"/>
    <mergeCell ref="C38:C39"/>
    <mergeCell ref="B38:B39"/>
    <mergeCell ref="A32:A41"/>
    <mergeCell ref="B32:B33"/>
    <mergeCell ref="B34:B3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55"/>
  <sheetViews>
    <sheetView topLeftCell="I34" zoomScale="80" zoomScaleNormal="80" workbookViewId="0">
      <selection activeCell="O15" sqref="O15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11.375" style="1" customWidth="1"/>
    <col min="4" max="4" width="11.75" style="1" customWidth="1"/>
    <col min="5" max="5" width="12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25" width="15.75" style="2" customWidth="1"/>
    <col min="26" max="26" width="17.625" style="2" customWidth="1"/>
    <col min="27" max="16384" width="9.75" style="2"/>
  </cols>
  <sheetData>
    <row r="1" spans="1:25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6" t="s">
        <v>99</v>
      </c>
      <c r="O1" s="326" t="s">
        <v>100</v>
      </c>
      <c r="P1" s="326" t="s">
        <v>101</v>
      </c>
      <c r="Q1" s="326" t="s">
        <v>102</v>
      </c>
      <c r="R1" s="326" t="s">
        <v>103</v>
      </c>
      <c r="S1" s="326" t="s">
        <v>104</v>
      </c>
      <c r="T1" s="326" t="s">
        <v>105</v>
      </c>
      <c r="U1" s="326" t="s">
        <v>106</v>
      </c>
      <c r="V1" s="326" t="s">
        <v>107</v>
      </c>
      <c r="W1" s="326" t="s">
        <v>108</v>
      </c>
      <c r="X1" s="326" t="s">
        <v>109</v>
      </c>
      <c r="Y1" s="326" t="s">
        <v>149</v>
      </c>
    </row>
    <row r="2" spans="1:25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87">
        <v>45042</v>
      </c>
      <c r="O3" s="187">
        <v>44990</v>
      </c>
      <c r="P3" s="187">
        <v>45051</v>
      </c>
      <c r="Q3" s="187">
        <v>45071</v>
      </c>
      <c r="R3" s="187">
        <v>45089</v>
      </c>
      <c r="S3" s="187">
        <v>45093</v>
      </c>
      <c r="T3" s="187">
        <v>45159</v>
      </c>
      <c r="U3" s="187">
        <v>45162</v>
      </c>
      <c r="V3" s="187">
        <v>45162</v>
      </c>
      <c r="W3" s="187">
        <v>45184</v>
      </c>
      <c r="X3" s="187">
        <v>45195</v>
      </c>
      <c r="Y3" s="187">
        <v>45398</v>
      </c>
    </row>
    <row r="4" spans="1:25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/>
      <c r="L4" s="76">
        <f t="shared" ref="L4:L51" si="0">K4-(SUM(N4:Y4))</f>
        <v>0</v>
      </c>
      <c r="M4" s="77" t="str">
        <f t="shared" ref="M4:M51" si="1">IF(L4&lt;0,"ATENÇÃO","OK")</f>
        <v>OK</v>
      </c>
      <c r="N4" s="198"/>
      <c r="O4" s="198"/>
      <c r="P4" s="197"/>
      <c r="Q4" s="197"/>
      <c r="R4" s="197"/>
      <c r="S4" s="197"/>
      <c r="T4" s="198"/>
      <c r="U4" s="191"/>
      <c r="V4" s="189"/>
      <c r="W4" s="194"/>
      <c r="X4" s="197"/>
      <c r="Y4" s="88"/>
    </row>
    <row r="5" spans="1:25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/>
      <c r="L5" s="23">
        <f t="shared" si="0"/>
        <v>0</v>
      </c>
      <c r="M5" s="24" t="str">
        <f t="shared" si="1"/>
        <v>OK</v>
      </c>
      <c r="N5" s="198"/>
      <c r="O5" s="198"/>
      <c r="P5" s="197"/>
      <c r="Q5" s="197"/>
      <c r="R5" s="197"/>
      <c r="S5" s="197"/>
      <c r="T5" s="198"/>
      <c r="U5" s="198"/>
      <c r="V5" s="198"/>
      <c r="W5" s="194"/>
      <c r="X5" s="197"/>
      <c r="Y5" s="88"/>
    </row>
    <row r="6" spans="1:25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 t="shared" si="0"/>
        <v>0</v>
      </c>
      <c r="M6" s="24" t="str">
        <f t="shared" si="1"/>
        <v>OK</v>
      </c>
      <c r="N6" s="193"/>
      <c r="O6" s="198"/>
      <c r="P6" s="197"/>
      <c r="Q6" s="197"/>
      <c r="R6" s="197"/>
      <c r="S6" s="197"/>
      <c r="T6" s="198"/>
      <c r="U6" s="191"/>
      <c r="V6" s="189"/>
      <c r="W6" s="194"/>
      <c r="X6" s="197"/>
      <c r="Y6" s="88"/>
    </row>
    <row r="7" spans="1:25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/>
      <c r="L7" s="23">
        <f t="shared" si="0"/>
        <v>0</v>
      </c>
      <c r="M7" s="24" t="str">
        <f t="shared" si="1"/>
        <v>OK</v>
      </c>
      <c r="N7" s="193"/>
      <c r="O7" s="198"/>
      <c r="P7" s="197"/>
      <c r="Q7" s="197"/>
      <c r="R7" s="197"/>
      <c r="S7" s="197"/>
      <c r="T7" s="198"/>
      <c r="U7" s="198"/>
      <c r="V7" s="198"/>
      <c r="W7" s="194"/>
      <c r="X7" s="197"/>
      <c r="Y7" s="88"/>
    </row>
    <row r="8" spans="1:25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 t="shared" si="0"/>
        <v>0</v>
      </c>
      <c r="M8" s="24" t="str">
        <f t="shared" si="1"/>
        <v>OK</v>
      </c>
      <c r="N8" s="193"/>
      <c r="O8" s="198"/>
      <c r="P8" s="197"/>
      <c r="Q8" s="197"/>
      <c r="R8" s="197"/>
      <c r="S8" s="197"/>
      <c r="T8" s="198"/>
      <c r="U8" s="191"/>
      <c r="V8" s="189"/>
      <c r="W8" s="194"/>
      <c r="X8" s="197"/>
      <c r="Y8" s="88"/>
    </row>
    <row r="9" spans="1:25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si="0"/>
        <v>0</v>
      </c>
      <c r="M9" s="24" t="str">
        <f t="shared" si="1"/>
        <v>OK</v>
      </c>
      <c r="N9" s="193"/>
      <c r="O9" s="198"/>
      <c r="P9" s="197"/>
      <c r="Q9" s="197"/>
      <c r="R9" s="197"/>
      <c r="S9" s="197"/>
      <c r="T9" s="198"/>
      <c r="U9" s="198"/>
      <c r="V9" s="198"/>
      <c r="W9" s="194"/>
      <c r="X9" s="197"/>
      <c r="Y9" s="88"/>
    </row>
    <row r="10" spans="1:25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 t="shared" si="0"/>
        <v>0</v>
      </c>
      <c r="M10" s="24" t="str">
        <f t="shared" si="1"/>
        <v>OK</v>
      </c>
      <c r="N10" s="198"/>
      <c r="O10" s="198"/>
      <c r="P10" s="197"/>
      <c r="Q10" s="197"/>
      <c r="R10" s="197"/>
      <c r="S10" s="197"/>
      <c r="T10" s="198"/>
      <c r="U10" s="191"/>
      <c r="V10" s="189"/>
      <c r="W10" s="194"/>
      <c r="X10" s="197"/>
      <c r="Y10" s="88"/>
    </row>
    <row r="11" spans="1:25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si="0"/>
        <v>0</v>
      </c>
      <c r="M11" s="24" t="str">
        <f t="shared" si="1"/>
        <v>OK</v>
      </c>
      <c r="N11" s="198"/>
      <c r="O11" s="198"/>
      <c r="P11" s="197"/>
      <c r="Q11" s="197"/>
      <c r="R11" s="197"/>
      <c r="S11" s="197"/>
      <c r="T11" s="198"/>
      <c r="U11" s="198"/>
      <c r="V11" s="198"/>
      <c r="W11" s="194"/>
      <c r="X11" s="197"/>
      <c r="Y11" s="88"/>
    </row>
    <row r="12" spans="1:25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/>
      <c r="L12" s="23">
        <f t="shared" si="0"/>
        <v>0</v>
      </c>
      <c r="M12" s="24" t="str">
        <f t="shared" si="1"/>
        <v>OK</v>
      </c>
      <c r="N12" s="193"/>
      <c r="O12" s="198"/>
      <c r="P12" s="197"/>
      <c r="Q12" s="197"/>
      <c r="R12" s="197"/>
      <c r="S12" s="197"/>
      <c r="T12" s="198"/>
      <c r="U12" s="191"/>
      <c r="V12" s="189"/>
      <c r="W12" s="194"/>
      <c r="X12" s="197"/>
      <c r="Y12" s="88"/>
    </row>
    <row r="13" spans="1:25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/>
      <c r="L13" s="23">
        <f t="shared" si="0"/>
        <v>0</v>
      </c>
      <c r="M13" s="24" t="str">
        <f t="shared" si="1"/>
        <v>OK</v>
      </c>
      <c r="N13" s="198"/>
      <c r="O13" s="198"/>
      <c r="P13" s="197"/>
      <c r="Q13" s="197"/>
      <c r="R13" s="197"/>
      <c r="S13" s="197"/>
      <c r="T13" s="198"/>
      <c r="U13" s="198"/>
      <c r="V13" s="198"/>
      <c r="W13" s="194"/>
      <c r="X13" s="197"/>
      <c r="Y13" s="88"/>
    </row>
    <row r="14" spans="1:25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>
        <v>5700</v>
      </c>
      <c r="L14" s="23">
        <f t="shared" si="0"/>
        <v>864</v>
      </c>
      <c r="M14" s="24" t="str">
        <f t="shared" si="1"/>
        <v>OK</v>
      </c>
      <c r="N14" s="200">
        <v>200</v>
      </c>
      <c r="O14" s="200">
        <v>1170</v>
      </c>
      <c r="P14" s="198"/>
      <c r="Q14" s="197"/>
      <c r="R14" s="200">
        <v>1128</v>
      </c>
      <c r="S14" s="200">
        <v>600</v>
      </c>
      <c r="T14" s="200">
        <v>288</v>
      </c>
      <c r="U14" s="197">
        <v>1150</v>
      </c>
      <c r="V14" s="198"/>
      <c r="W14" s="194"/>
      <c r="X14" s="197"/>
      <c r="Y14" s="88">
        <v>300</v>
      </c>
    </row>
    <row r="15" spans="1:25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>
        <v>42</v>
      </c>
      <c r="L15" s="23">
        <f t="shared" si="0"/>
        <v>34.5</v>
      </c>
      <c r="M15" s="24" t="str">
        <f t="shared" si="1"/>
        <v>OK</v>
      </c>
      <c r="N15" s="198"/>
      <c r="O15" s="200">
        <v>2.5</v>
      </c>
      <c r="P15" s="200"/>
      <c r="Q15" s="197"/>
      <c r="R15" s="200">
        <v>3</v>
      </c>
      <c r="S15" s="200">
        <v>1</v>
      </c>
      <c r="T15" s="197"/>
      <c r="U15" s="197">
        <v>1</v>
      </c>
      <c r="V15" s="198"/>
      <c r="W15" s="194"/>
      <c r="X15" s="197"/>
      <c r="Y15" s="88"/>
    </row>
    <row r="16" spans="1:25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>
        <v>3950</v>
      </c>
      <c r="L16" s="23">
        <f t="shared" si="0"/>
        <v>3800</v>
      </c>
      <c r="M16" s="24" t="str">
        <f t="shared" si="1"/>
        <v>OK</v>
      </c>
      <c r="N16" s="198"/>
      <c r="O16" s="200"/>
      <c r="P16" s="200">
        <v>150</v>
      </c>
      <c r="Q16" s="197"/>
      <c r="R16" s="197"/>
      <c r="S16" s="197"/>
      <c r="T16" s="197"/>
      <c r="U16" s="190"/>
      <c r="V16" s="198"/>
      <c r="W16" s="194"/>
      <c r="X16" s="198"/>
      <c r="Y16" s="88"/>
    </row>
    <row r="17" spans="1:25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>
        <v>23</v>
      </c>
      <c r="L17" s="23">
        <f t="shared" si="0"/>
        <v>21.5</v>
      </c>
      <c r="M17" s="24" t="str">
        <f t="shared" si="1"/>
        <v>OK</v>
      </c>
      <c r="N17" s="198"/>
      <c r="O17" s="200"/>
      <c r="P17" s="200">
        <v>1</v>
      </c>
      <c r="Q17" s="197"/>
      <c r="R17" s="197"/>
      <c r="S17" s="197"/>
      <c r="T17" s="197"/>
      <c r="U17" s="190"/>
      <c r="V17" s="198">
        <v>0.5</v>
      </c>
      <c r="W17" s="194"/>
      <c r="X17" s="198"/>
      <c r="Y17" s="88"/>
    </row>
    <row r="18" spans="1:25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>
        <v>3700</v>
      </c>
      <c r="L18" s="23">
        <f t="shared" si="0"/>
        <v>900</v>
      </c>
      <c r="M18" s="24" t="str">
        <f t="shared" si="1"/>
        <v>OK</v>
      </c>
      <c r="N18" s="198"/>
      <c r="O18" s="200"/>
      <c r="P18" s="200"/>
      <c r="Q18" s="198"/>
      <c r="R18" s="197"/>
      <c r="S18" s="198"/>
      <c r="T18" s="197"/>
      <c r="U18" s="190"/>
      <c r="V18" s="198"/>
      <c r="W18" s="194"/>
      <c r="X18" s="197">
        <v>2800</v>
      </c>
      <c r="Y18" s="88"/>
    </row>
    <row r="19" spans="1:25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>
        <v>29</v>
      </c>
      <c r="L19" s="23">
        <f t="shared" si="0"/>
        <v>27</v>
      </c>
      <c r="M19" s="24" t="str">
        <f t="shared" si="1"/>
        <v>OK</v>
      </c>
      <c r="N19" s="198"/>
      <c r="O19" s="200"/>
      <c r="P19" s="200"/>
      <c r="Q19" s="198"/>
      <c r="R19" s="197"/>
      <c r="S19" s="198"/>
      <c r="T19" s="197"/>
      <c r="U19" s="190"/>
      <c r="V19" s="198"/>
      <c r="W19" s="194"/>
      <c r="X19" s="197">
        <v>2</v>
      </c>
      <c r="Y19" s="88"/>
    </row>
    <row r="20" spans="1:25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>
        <v>3850</v>
      </c>
      <c r="L20" s="23">
        <f t="shared" si="0"/>
        <v>2550</v>
      </c>
      <c r="M20" s="24" t="str">
        <f t="shared" si="1"/>
        <v>OK</v>
      </c>
      <c r="N20" s="196"/>
      <c r="O20" s="201">
        <v>80</v>
      </c>
      <c r="P20" s="202"/>
      <c r="Q20" s="199">
        <v>720</v>
      </c>
      <c r="R20" s="199"/>
      <c r="S20" s="199"/>
      <c r="T20" s="199"/>
      <c r="U20" s="199">
        <v>500</v>
      </c>
      <c r="V20" s="199"/>
      <c r="W20" s="199"/>
      <c r="X20" s="195"/>
      <c r="Y20" s="89"/>
    </row>
    <row r="21" spans="1:25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>
        <v>19</v>
      </c>
      <c r="L21" s="23">
        <f t="shared" si="0"/>
        <v>18.5</v>
      </c>
      <c r="M21" s="24" t="str">
        <f t="shared" si="1"/>
        <v>OK</v>
      </c>
      <c r="N21" s="199"/>
      <c r="O21" s="199"/>
      <c r="P21" s="202"/>
      <c r="Q21" s="199"/>
      <c r="R21" s="199"/>
      <c r="S21" s="199"/>
      <c r="T21" s="199"/>
      <c r="U21" s="199"/>
      <c r="V21" s="199"/>
      <c r="W21" s="199">
        <v>0.5</v>
      </c>
      <c r="X21" s="195"/>
      <c r="Y21" s="89"/>
    </row>
    <row r="22" spans="1:25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96"/>
      <c r="O22" s="192"/>
      <c r="P22" s="199"/>
      <c r="Q22" s="199"/>
      <c r="R22" s="199"/>
      <c r="S22" s="199"/>
      <c r="T22" s="199"/>
      <c r="U22" s="199"/>
      <c r="V22" s="199"/>
      <c r="W22" s="199"/>
      <c r="X22" s="195"/>
      <c r="Y22" s="89"/>
    </row>
    <row r="23" spans="1:25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5"/>
      <c r="Y23" s="89"/>
    </row>
    <row r="24" spans="1:25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198"/>
      <c r="O24" s="198"/>
      <c r="P24" s="198"/>
      <c r="Q24" s="197"/>
      <c r="R24" s="198"/>
      <c r="S24" s="197"/>
      <c r="T24" s="197"/>
      <c r="U24" s="190"/>
      <c r="V24" s="198"/>
      <c r="W24" s="194"/>
      <c r="X24" s="197"/>
      <c r="Y24" s="88"/>
    </row>
    <row r="25" spans="1:25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198"/>
      <c r="O25" s="198"/>
      <c r="P25" s="198"/>
      <c r="Q25" s="197"/>
      <c r="R25" s="198"/>
      <c r="S25" s="197"/>
      <c r="T25" s="197"/>
      <c r="U25" s="190"/>
      <c r="V25" s="198"/>
      <c r="W25" s="194"/>
      <c r="X25" s="197"/>
      <c r="Y25" s="88"/>
    </row>
    <row r="26" spans="1:25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0"/>
        <v>0</v>
      </c>
      <c r="M26" s="24" t="str">
        <f t="shared" si="1"/>
        <v>OK</v>
      </c>
      <c r="N26" s="198"/>
      <c r="O26" s="198"/>
      <c r="P26" s="197"/>
      <c r="Q26" s="197"/>
      <c r="R26" s="197"/>
      <c r="S26" s="197"/>
      <c r="T26" s="197"/>
      <c r="U26" s="190"/>
      <c r="V26" s="198"/>
      <c r="W26" s="194"/>
      <c r="X26" s="198"/>
      <c r="Y26" s="88"/>
    </row>
    <row r="27" spans="1:25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0"/>
        <v>0</v>
      </c>
      <c r="M27" s="24" t="str">
        <f t="shared" si="1"/>
        <v>OK</v>
      </c>
      <c r="N27" s="198"/>
      <c r="O27" s="198"/>
      <c r="P27" s="197"/>
      <c r="Q27" s="197"/>
      <c r="R27" s="197"/>
      <c r="S27" s="197"/>
      <c r="T27" s="197"/>
      <c r="U27" s="190"/>
      <c r="V27" s="198"/>
      <c r="W27" s="194"/>
      <c r="X27" s="198"/>
      <c r="Y27" s="88"/>
    </row>
    <row r="28" spans="1:25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0"/>
        <v>0</v>
      </c>
      <c r="M28" s="24" t="str">
        <f t="shared" si="1"/>
        <v>OK</v>
      </c>
      <c r="N28" s="198"/>
      <c r="O28" s="198"/>
      <c r="P28" s="197"/>
      <c r="Q28" s="198"/>
      <c r="R28" s="197"/>
      <c r="S28" s="198"/>
      <c r="T28" s="197"/>
      <c r="U28" s="190"/>
      <c r="V28" s="198"/>
      <c r="W28" s="194"/>
      <c r="X28" s="197"/>
      <c r="Y28" s="88"/>
    </row>
    <row r="29" spans="1:25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0"/>
        <v>0</v>
      </c>
      <c r="M29" s="24" t="str">
        <f t="shared" si="1"/>
        <v>OK</v>
      </c>
      <c r="N29" s="198"/>
      <c r="O29" s="198"/>
      <c r="P29" s="197"/>
      <c r="Q29" s="198"/>
      <c r="R29" s="197"/>
      <c r="S29" s="198"/>
      <c r="T29" s="197"/>
      <c r="U29" s="190"/>
      <c r="V29" s="198"/>
      <c r="W29" s="194"/>
      <c r="X29" s="197"/>
      <c r="Y29" s="88"/>
    </row>
    <row r="30" spans="1:25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0"/>
        <v>0</v>
      </c>
      <c r="M30" s="24" t="str">
        <f t="shared" si="1"/>
        <v>OK</v>
      </c>
      <c r="N30" s="196"/>
      <c r="O30" s="192"/>
      <c r="P30" s="199"/>
      <c r="Q30" s="199"/>
      <c r="R30" s="199"/>
      <c r="S30" s="199"/>
      <c r="T30" s="199"/>
      <c r="U30" s="199"/>
      <c r="V30" s="199"/>
      <c r="W30" s="199"/>
      <c r="X30" s="195"/>
      <c r="Y30" s="89"/>
    </row>
    <row r="31" spans="1:25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0"/>
        <v>0</v>
      </c>
      <c r="M31" s="24" t="str">
        <f t="shared" si="1"/>
        <v>OK</v>
      </c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5"/>
      <c r="Y31" s="89"/>
    </row>
    <row r="32" spans="1:25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0"/>
        <v>0</v>
      </c>
      <c r="M32" s="24" t="str">
        <f t="shared" si="1"/>
        <v>OK</v>
      </c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5"/>
      <c r="Y32" s="89"/>
    </row>
    <row r="33" spans="1:25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0"/>
        <v>0</v>
      </c>
      <c r="M33" s="24" t="str">
        <f t="shared" si="1"/>
        <v>OK</v>
      </c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5"/>
      <c r="Y33" s="89"/>
    </row>
    <row r="34" spans="1:25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0"/>
        <v>0</v>
      </c>
      <c r="M34" s="24" t="str">
        <f t="shared" si="1"/>
        <v>OK</v>
      </c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5"/>
      <c r="Y34" s="89"/>
    </row>
    <row r="35" spans="1:25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0"/>
        <v>0</v>
      </c>
      <c r="M35" s="24" t="str">
        <f t="shared" si="1"/>
        <v>OK</v>
      </c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5"/>
      <c r="Y35" s="89"/>
    </row>
    <row r="36" spans="1:25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0"/>
        <v>0</v>
      </c>
      <c r="M36" s="24" t="str">
        <f t="shared" si="1"/>
        <v>OK</v>
      </c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5"/>
      <c r="Y36" s="89"/>
    </row>
    <row r="37" spans="1:25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0"/>
        <v>0</v>
      </c>
      <c r="M37" s="24" t="str">
        <f t="shared" si="1"/>
        <v>OK</v>
      </c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5"/>
      <c r="Y37" s="89"/>
    </row>
    <row r="38" spans="1:25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/>
      <c r="L38" s="23">
        <f t="shared" si="0"/>
        <v>0</v>
      </c>
      <c r="M38" s="24" t="str">
        <f t="shared" si="1"/>
        <v>OK</v>
      </c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5"/>
      <c r="Y38" s="89"/>
    </row>
    <row r="39" spans="1:25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/>
      <c r="L39" s="23">
        <f t="shared" si="0"/>
        <v>0</v>
      </c>
      <c r="M39" s="24" t="str">
        <f t="shared" si="1"/>
        <v>OK</v>
      </c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5"/>
      <c r="Y39" s="89"/>
    </row>
    <row r="40" spans="1:25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5"/>
      <c r="Y40" s="89"/>
    </row>
    <row r="41" spans="1:25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5"/>
      <c r="Y41" s="89"/>
    </row>
    <row r="42" spans="1:25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198"/>
      <c r="O42" s="198"/>
      <c r="P42" s="198"/>
      <c r="Q42" s="197"/>
      <c r="R42" s="198"/>
      <c r="S42" s="197"/>
      <c r="T42" s="197"/>
      <c r="U42" s="190"/>
      <c r="V42" s="198"/>
      <c r="W42" s="194"/>
      <c r="X42" s="197"/>
      <c r="Y42" s="88"/>
    </row>
    <row r="43" spans="1:25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198"/>
      <c r="O43" s="198"/>
      <c r="P43" s="198"/>
      <c r="Q43" s="197"/>
      <c r="R43" s="198"/>
      <c r="S43" s="197"/>
      <c r="T43" s="197"/>
      <c r="U43" s="190"/>
      <c r="V43" s="198"/>
      <c r="W43" s="194"/>
      <c r="X43" s="197"/>
      <c r="Y43" s="88"/>
    </row>
    <row r="44" spans="1:25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198"/>
      <c r="O44" s="198"/>
      <c r="P44" s="197"/>
      <c r="Q44" s="197"/>
      <c r="R44" s="197"/>
      <c r="S44" s="197"/>
      <c r="T44" s="197"/>
      <c r="U44" s="190"/>
      <c r="V44" s="198"/>
      <c r="W44" s="194"/>
      <c r="X44" s="198"/>
      <c r="Y44" s="88"/>
    </row>
    <row r="45" spans="1:25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198"/>
      <c r="O45" s="198"/>
      <c r="P45" s="197"/>
      <c r="Q45" s="197"/>
      <c r="R45" s="197"/>
      <c r="S45" s="197"/>
      <c r="T45" s="197"/>
      <c r="U45" s="190"/>
      <c r="V45" s="198"/>
      <c r="W45" s="194"/>
      <c r="X45" s="198"/>
      <c r="Y45" s="88"/>
    </row>
    <row r="46" spans="1:25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198"/>
      <c r="O46" s="198"/>
      <c r="P46" s="197"/>
      <c r="Q46" s="198"/>
      <c r="R46" s="197"/>
      <c r="S46" s="198"/>
      <c r="T46" s="197"/>
      <c r="U46" s="190"/>
      <c r="V46" s="198"/>
      <c r="W46" s="194"/>
      <c r="X46" s="197"/>
      <c r="Y46" s="88"/>
    </row>
    <row r="47" spans="1:25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198"/>
      <c r="O47" s="198"/>
      <c r="P47" s="197"/>
      <c r="Q47" s="198"/>
      <c r="R47" s="197"/>
      <c r="S47" s="198"/>
      <c r="T47" s="197"/>
      <c r="U47" s="190"/>
      <c r="V47" s="198"/>
      <c r="W47" s="194"/>
      <c r="X47" s="197"/>
      <c r="Y47" s="88"/>
    </row>
    <row r="48" spans="1:25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198"/>
      <c r="O48" s="198"/>
      <c r="P48" s="197"/>
      <c r="Q48" s="198"/>
      <c r="R48" s="197"/>
      <c r="S48" s="198"/>
      <c r="T48" s="197"/>
      <c r="U48" s="190"/>
      <c r="V48" s="198"/>
      <c r="W48" s="194"/>
      <c r="X48" s="197"/>
      <c r="Y48" s="88"/>
    </row>
    <row r="49" spans="1:26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198"/>
      <c r="O49" s="198"/>
      <c r="P49" s="197"/>
      <c r="Q49" s="198"/>
      <c r="R49" s="197"/>
      <c r="S49" s="198"/>
      <c r="T49" s="197"/>
      <c r="U49" s="190"/>
      <c r="V49" s="198"/>
      <c r="W49" s="194"/>
      <c r="X49" s="197"/>
      <c r="Y49" s="88"/>
    </row>
    <row r="50" spans="1:26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196"/>
      <c r="O50" s="192"/>
      <c r="P50" s="199"/>
      <c r="Q50" s="199"/>
      <c r="R50" s="199"/>
      <c r="S50" s="199"/>
      <c r="T50" s="199"/>
      <c r="U50" s="199"/>
      <c r="V50" s="199"/>
      <c r="W50" s="199"/>
      <c r="X50" s="195"/>
      <c r="Y50" s="89"/>
    </row>
    <row r="51" spans="1:26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5"/>
      <c r="Y51" s="89"/>
    </row>
    <row r="52" spans="1:26" x14ac:dyDescent="0.25">
      <c r="K52" s="6">
        <f>SUM(K4:K51)</f>
        <v>17313</v>
      </c>
      <c r="L52" s="25">
        <f>SUM(L4:L51)</f>
        <v>8215.5</v>
      </c>
      <c r="N52" s="212">
        <f>SUMPRODUCT($J$4:$J$51,N4:N51)</f>
        <v>1546</v>
      </c>
      <c r="O52" s="212">
        <f t="shared" ref="O52:Y52" si="2">SUMPRODUCT($J$4:$J$51,O4:O51)</f>
        <v>12482.050000000001</v>
      </c>
      <c r="P52" s="212">
        <f t="shared" si="2"/>
        <v>2914.41</v>
      </c>
      <c r="Q52" s="212">
        <f t="shared" si="2"/>
        <v>9813.6</v>
      </c>
      <c r="R52" s="212">
        <f t="shared" si="2"/>
        <v>11536.5</v>
      </c>
      <c r="S52" s="212">
        <f t="shared" si="2"/>
        <v>5577.02</v>
      </c>
      <c r="T52" s="212">
        <f t="shared" si="2"/>
        <v>2226.2400000000002</v>
      </c>
      <c r="U52" s="212">
        <f t="shared" si="2"/>
        <v>16643.52</v>
      </c>
      <c r="V52" s="212">
        <f t="shared" si="2"/>
        <v>598.45500000000004</v>
      </c>
      <c r="W52" s="212">
        <f t="shared" si="2"/>
        <v>741.58500000000004</v>
      </c>
      <c r="X52" s="212">
        <f t="shared" si="2"/>
        <v>44327.08</v>
      </c>
      <c r="Y52" s="212">
        <f t="shared" si="2"/>
        <v>2319</v>
      </c>
      <c r="Z52" s="246">
        <f>SUM(N52:Y52)</f>
        <v>110725.45999999999</v>
      </c>
    </row>
    <row r="53" spans="1:26" ht="19.05" x14ac:dyDescent="0.25">
      <c r="N53" s="40"/>
      <c r="O53" s="40"/>
    </row>
    <row r="55" spans="1:26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94">
    <mergeCell ref="Y1:Y2"/>
    <mergeCell ref="T1:T2"/>
    <mergeCell ref="U1:U2"/>
    <mergeCell ref="V1:V2"/>
    <mergeCell ref="W1:W2"/>
    <mergeCell ref="X1:X2"/>
    <mergeCell ref="B6:B7"/>
    <mergeCell ref="B8:B9"/>
    <mergeCell ref="B10:B11"/>
    <mergeCell ref="B12:B13"/>
    <mergeCell ref="K1:M1"/>
    <mergeCell ref="A1:B1"/>
    <mergeCell ref="C1:J1"/>
    <mergeCell ref="A2:M2"/>
    <mergeCell ref="A4:A13"/>
    <mergeCell ref="C4:C5"/>
    <mergeCell ref="E4:E5"/>
    <mergeCell ref="C6:C7"/>
    <mergeCell ref="E6:E7"/>
    <mergeCell ref="C8:C9"/>
    <mergeCell ref="E8:E9"/>
    <mergeCell ref="C10:C11"/>
    <mergeCell ref="P1:P2"/>
    <mergeCell ref="Q1:Q2"/>
    <mergeCell ref="R1:R2"/>
    <mergeCell ref="S1:S2"/>
    <mergeCell ref="N1:N2"/>
    <mergeCell ref="O1:O2"/>
    <mergeCell ref="E10:E11"/>
    <mergeCell ref="C12:C13"/>
    <mergeCell ref="E12:E13"/>
    <mergeCell ref="B4:B5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E50:E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B40:B41"/>
    <mergeCell ref="C40:C41"/>
    <mergeCell ref="G55:T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conditionalFormatting sqref="N4:Y51">
    <cfRule type="cellIs" dxfId="0" priority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3069-3BAC-4E91-A573-F1397DD64FC8}">
  <sheetPr>
    <tabColor rgb="FF92D050"/>
  </sheetPr>
  <dimension ref="A1:U55"/>
  <sheetViews>
    <sheetView topLeftCell="B31" zoomScale="80" zoomScaleNormal="80" workbookViewId="0">
      <selection activeCell="I53" sqref="I53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19.12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19" width="15.75" style="5" customWidth="1"/>
    <col min="20" max="16384" width="9.75" style="2"/>
  </cols>
  <sheetData>
    <row r="1" spans="1:19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8" t="s">
        <v>81</v>
      </c>
      <c r="O1" s="328" t="s">
        <v>82</v>
      </c>
      <c r="P1" s="328" t="s">
        <v>83</v>
      </c>
      <c r="Q1" s="326" t="s">
        <v>145</v>
      </c>
      <c r="R1" s="326" t="s">
        <v>146</v>
      </c>
      <c r="S1" s="326" t="s">
        <v>147</v>
      </c>
    </row>
    <row r="2" spans="1:19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9"/>
      <c r="O2" s="329"/>
      <c r="P2" s="329"/>
      <c r="Q2" s="327"/>
      <c r="R2" s="327"/>
      <c r="S2" s="327"/>
    </row>
    <row r="3" spans="1:19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45072</v>
      </c>
      <c r="O3" s="139">
        <v>45180</v>
      </c>
      <c r="P3" s="139">
        <v>45195</v>
      </c>
      <c r="Q3" s="187">
        <v>45226</v>
      </c>
      <c r="R3" s="187">
        <v>45226</v>
      </c>
      <c r="S3" s="187">
        <v>45362</v>
      </c>
    </row>
    <row r="4" spans="1:19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/>
      <c r="L4" s="76">
        <f t="shared" ref="L4:L51" si="0">K4-(SUM(N4:S4))</f>
        <v>0</v>
      </c>
      <c r="M4" s="77" t="str">
        <f t="shared" ref="M4:M51" si="1">IF(L4&lt;0,"ATENÇÃO","OK")</f>
        <v>OK</v>
      </c>
      <c r="N4" s="154"/>
      <c r="O4" s="154"/>
      <c r="P4" s="153"/>
      <c r="Q4" s="197"/>
      <c r="R4" s="197"/>
      <c r="S4" s="197"/>
    </row>
    <row r="5" spans="1:19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/>
      <c r="L5" s="23">
        <f t="shared" si="0"/>
        <v>0</v>
      </c>
      <c r="M5" s="24" t="str">
        <f t="shared" si="1"/>
        <v>OK</v>
      </c>
      <c r="N5" s="154"/>
      <c r="O5" s="154"/>
      <c r="P5" s="153"/>
      <c r="Q5" s="197"/>
      <c r="R5" s="197"/>
      <c r="S5" s="197"/>
    </row>
    <row r="6" spans="1:19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 t="shared" si="0"/>
        <v>0</v>
      </c>
      <c r="M6" s="24" t="str">
        <f t="shared" si="1"/>
        <v>OK</v>
      </c>
      <c r="N6" s="158"/>
      <c r="O6" s="154"/>
      <c r="P6" s="153"/>
      <c r="Q6" s="197"/>
      <c r="R6" s="197"/>
      <c r="S6" s="197"/>
    </row>
    <row r="7" spans="1:19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/>
      <c r="L7" s="23">
        <f t="shared" si="0"/>
        <v>0</v>
      </c>
      <c r="M7" s="24" t="str">
        <f t="shared" si="1"/>
        <v>OK</v>
      </c>
      <c r="N7" s="158"/>
      <c r="O7" s="154"/>
      <c r="P7" s="153"/>
      <c r="Q7" s="197"/>
      <c r="R7" s="197"/>
      <c r="S7" s="197"/>
    </row>
    <row r="8" spans="1:19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 t="shared" si="0"/>
        <v>0</v>
      </c>
      <c r="M8" s="24" t="str">
        <f t="shared" si="1"/>
        <v>OK</v>
      </c>
      <c r="N8" s="158"/>
      <c r="O8" s="154"/>
      <c r="P8" s="153"/>
      <c r="Q8" s="197"/>
      <c r="R8" s="197"/>
      <c r="S8" s="197"/>
    </row>
    <row r="9" spans="1:19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si="0"/>
        <v>0</v>
      </c>
      <c r="M9" s="24" t="str">
        <f t="shared" si="1"/>
        <v>OK</v>
      </c>
      <c r="N9" s="158"/>
      <c r="O9" s="154"/>
      <c r="P9" s="153"/>
      <c r="Q9" s="197"/>
      <c r="R9" s="197"/>
      <c r="S9" s="197"/>
    </row>
    <row r="10" spans="1:19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 t="shared" si="0"/>
        <v>0</v>
      </c>
      <c r="M10" s="24" t="str">
        <f t="shared" si="1"/>
        <v>OK</v>
      </c>
      <c r="N10" s="154"/>
      <c r="O10" s="154"/>
      <c r="P10" s="153"/>
      <c r="Q10" s="197"/>
      <c r="R10" s="197"/>
      <c r="S10" s="197"/>
    </row>
    <row r="11" spans="1:19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si="0"/>
        <v>0</v>
      </c>
      <c r="M11" s="24" t="str">
        <f t="shared" si="1"/>
        <v>OK</v>
      </c>
      <c r="N11" s="154"/>
      <c r="O11" s="154"/>
      <c r="P11" s="153"/>
      <c r="Q11" s="197"/>
      <c r="R11" s="197"/>
      <c r="S11" s="197"/>
    </row>
    <row r="12" spans="1:19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/>
      <c r="L12" s="23">
        <f t="shared" si="0"/>
        <v>0</v>
      </c>
      <c r="M12" s="24" t="str">
        <f t="shared" si="1"/>
        <v>OK</v>
      </c>
      <c r="N12" s="158"/>
      <c r="O12" s="154"/>
      <c r="P12" s="153"/>
      <c r="Q12" s="197"/>
      <c r="R12" s="197"/>
      <c r="S12" s="197"/>
    </row>
    <row r="13" spans="1:19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/>
      <c r="L13" s="23">
        <f t="shared" si="0"/>
        <v>0</v>
      </c>
      <c r="M13" s="24" t="str">
        <f t="shared" si="1"/>
        <v>OK</v>
      </c>
      <c r="N13" s="154"/>
      <c r="O13" s="154"/>
      <c r="P13" s="153"/>
      <c r="Q13" s="197"/>
      <c r="R13" s="197"/>
      <c r="S13" s="197"/>
    </row>
    <row r="14" spans="1:19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si="0"/>
        <v>0</v>
      </c>
      <c r="M14" s="24" t="str">
        <f t="shared" si="1"/>
        <v>OK</v>
      </c>
      <c r="N14" s="154"/>
      <c r="O14" s="154"/>
      <c r="P14" s="154"/>
      <c r="Q14" s="197"/>
      <c r="R14" s="198"/>
      <c r="S14" s="197"/>
    </row>
    <row r="15" spans="1:19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0"/>
        <v>0</v>
      </c>
      <c r="M15" s="24" t="str">
        <f t="shared" si="1"/>
        <v>OK</v>
      </c>
      <c r="N15" s="154"/>
      <c r="O15" s="154"/>
      <c r="P15" s="154"/>
      <c r="Q15" s="197"/>
      <c r="R15" s="198"/>
      <c r="S15" s="197"/>
    </row>
    <row r="16" spans="1:19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0"/>
        <v>0</v>
      </c>
      <c r="M16" s="24" t="str">
        <f t="shared" si="1"/>
        <v>OK</v>
      </c>
      <c r="N16" s="154"/>
      <c r="O16" s="154"/>
      <c r="P16" s="153"/>
      <c r="Q16" s="197"/>
      <c r="R16" s="197"/>
      <c r="S16" s="197"/>
    </row>
    <row r="17" spans="1:19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0"/>
        <v>0</v>
      </c>
      <c r="M17" s="24" t="str">
        <f t="shared" si="1"/>
        <v>OK</v>
      </c>
      <c r="N17" s="154"/>
      <c r="O17" s="154"/>
      <c r="P17" s="153"/>
      <c r="Q17" s="197"/>
      <c r="R17" s="197"/>
      <c r="S17" s="197"/>
    </row>
    <row r="18" spans="1:19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0"/>
        <v>0</v>
      </c>
      <c r="M18" s="24" t="str">
        <f t="shared" si="1"/>
        <v>OK</v>
      </c>
      <c r="N18" s="154"/>
      <c r="O18" s="154"/>
      <c r="P18" s="153"/>
      <c r="Q18" s="198"/>
      <c r="R18" s="197"/>
      <c r="S18" s="198"/>
    </row>
    <row r="19" spans="1:19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0"/>
        <v>0</v>
      </c>
      <c r="M19" s="24" t="str">
        <f t="shared" si="1"/>
        <v>OK</v>
      </c>
      <c r="N19" s="154"/>
      <c r="O19" s="154"/>
      <c r="P19" s="153"/>
      <c r="Q19" s="198"/>
      <c r="R19" s="197"/>
      <c r="S19" s="198"/>
    </row>
    <row r="20" spans="1:19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si="0"/>
        <v>0</v>
      </c>
      <c r="M20" s="24" t="str">
        <f t="shared" si="1"/>
        <v>OK</v>
      </c>
      <c r="N20" s="157"/>
      <c r="O20" s="155"/>
      <c r="P20" s="156"/>
      <c r="Q20" s="199"/>
      <c r="R20" s="199"/>
      <c r="S20" s="199"/>
    </row>
    <row r="21" spans="1:19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0"/>
        <v>0</v>
      </c>
      <c r="M21" s="24" t="str">
        <f t="shared" si="1"/>
        <v>OK</v>
      </c>
      <c r="N21" s="156"/>
      <c r="O21" s="156"/>
      <c r="P21" s="156"/>
      <c r="Q21" s="199"/>
      <c r="R21" s="199"/>
      <c r="S21" s="199"/>
    </row>
    <row r="22" spans="1:19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57"/>
      <c r="O22" s="155"/>
      <c r="P22" s="156"/>
      <c r="Q22" s="199"/>
      <c r="R22" s="199"/>
      <c r="S22" s="199"/>
    </row>
    <row r="23" spans="1:19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56"/>
      <c r="O23" s="156"/>
      <c r="P23" s="156"/>
      <c r="Q23" s="199"/>
      <c r="R23" s="199"/>
      <c r="S23" s="199"/>
    </row>
    <row r="24" spans="1:19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154"/>
      <c r="O24" s="154"/>
      <c r="P24" s="154"/>
      <c r="Q24" s="197"/>
      <c r="R24" s="198"/>
      <c r="S24" s="197"/>
    </row>
    <row r="25" spans="1:19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154"/>
      <c r="O25" s="154"/>
      <c r="P25" s="154"/>
      <c r="Q25" s="197"/>
      <c r="R25" s="198"/>
      <c r="S25" s="197"/>
    </row>
    <row r="26" spans="1:19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>
        <v>2000</v>
      </c>
      <c r="L26" s="23">
        <f t="shared" si="0"/>
        <v>2000</v>
      </c>
      <c r="M26" s="24" t="str">
        <f t="shared" si="1"/>
        <v>OK</v>
      </c>
      <c r="N26" s="154"/>
      <c r="O26" s="154"/>
      <c r="P26" s="153"/>
      <c r="Q26" s="197"/>
      <c r="R26" s="197"/>
      <c r="S26" s="197"/>
    </row>
    <row r="27" spans="1:19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>
        <v>20</v>
      </c>
      <c r="L27" s="23">
        <f t="shared" si="0"/>
        <v>20</v>
      </c>
      <c r="M27" s="24" t="str">
        <f t="shared" si="1"/>
        <v>OK</v>
      </c>
      <c r="N27" s="154"/>
      <c r="O27" s="154"/>
      <c r="P27" s="153"/>
      <c r="Q27" s="197"/>
      <c r="R27" s="197"/>
      <c r="S27" s="197"/>
    </row>
    <row r="28" spans="1:19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>
        <v>7000</v>
      </c>
      <c r="L28" s="23">
        <f t="shared" si="0"/>
        <v>4860</v>
      </c>
      <c r="M28" s="24" t="str">
        <f t="shared" si="1"/>
        <v>OK</v>
      </c>
      <c r="N28" s="186">
        <v>1235</v>
      </c>
      <c r="O28" s="159"/>
      <c r="P28" s="153"/>
      <c r="Q28" s="186">
        <v>400</v>
      </c>
      <c r="R28" s="186">
        <v>505</v>
      </c>
      <c r="S28" s="200"/>
    </row>
    <row r="29" spans="1:19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>
        <v>30</v>
      </c>
      <c r="L29" s="23">
        <f t="shared" si="0"/>
        <v>27</v>
      </c>
      <c r="M29" s="24" t="str">
        <f t="shared" si="1"/>
        <v>OK</v>
      </c>
      <c r="N29" s="154"/>
      <c r="O29" s="186">
        <v>0.5</v>
      </c>
      <c r="P29" s="186">
        <v>0.5</v>
      </c>
      <c r="Q29" s="200"/>
      <c r="R29" s="186">
        <v>1</v>
      </c>
      <c r="S29" s="186">
        <v>1</v>
      </c>
    </row>
    <row r="30" spans="1:19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>
        <v>3000</v>
      </c>
      <c r="L30" s="23">
        <f t="shared" si="0"/>
        <v>3000</v>
      </c>
      <c r="M30" s="24" t="str">
        <f t="shared" si="1"/>
        <v>OK</v>
      </c>
      <c r="N30" s="157"/>
      <c r="O30" s="155"/>
      <c r="P30" s="156"/>
      <c r="Q30" s="199"/>
      <c r="R30" s="199"/>
      <c r="S30" s="199"/>
    </row>
    <row r="31" spans="1:19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>
        <v>30</v>
      </c>
      <c r="L31" s="23">
        <f t="shared" si="0"/>
        <v>30</v>
      </c>
      <c r="M31" s="24" t="str">
        <f t="shared" si="1"/>
        <v>OK</v>
      </c>
      <c r="N31" s="156"/>
      <c r="O31" s="156"/>
      <c r="P31" s="156"/>
      <c r="Q31" s="199"/>
      <c r="R31" s="199"/>
      <c r="S31" s="199"/>
    </row>
    <row r="32" spans="1:19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0"/>
        <v>0</v>
      </c>
      <c r="M32" s="24" t="str">
        <f t="shared" si="1"/>
        <v>OK</v>
      </c>
      <c r="N32" s="156"/>
      <c r="O32" s="156"/>
      <c r="P32" s="156"/>
      <c r="Q32" s="199"/>
      <c r="R32" s="199"/>
      <c r="S32" s="199"/>
    </row>
    <row r="33" spans="1:19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0"/>
        <v>0</v>
      </c>
      <c r="M33" s="24" t="str">
        <f t="shared" si="1"/>
        <v>OK</v>
      </c>
      <c r="N33" s="156"/>
      <c r="O33" s="156"/>
      <c r="P33" s="156"/>
      <c r="Q33" s="199"/>
      <c r="R33" s="199"/>
      <c r="S33" s="199"/>
    </row>
    <row r="34" spans="1:19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0"/>
        <v>0</v>
      </c>
      <c r="M34" s="24" t="str">
        <f t="shared" si="1"/>
        <v>OK</v>
      </c>
      <c r="N34" s="156"/>
      <c r="O34" s="156"/>
      <c r="P34" s="156"/>
      <c r="Q34" s="199"/>
      <c r="R34" s="199"/>
      <c r="S34" s="199"/>
    </row>
    <row r="35" spans="1:19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0"/>
        <v>0</v>
      </c>
      <c r="M35" s="24" t="str">
        <f t="shared" si="1"/>
        <v>OK</v>
      </c>
      <c r="N35" s="156"/>
      <c r="O35" s="156"/>
      <c r="P35" s="156"/>
      <c r="Q35" s="199"/>
      <c r="R35" s="199"/>
      <c r="S35" s="199"/>
    </row>
    <row r="36" spans="1:19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0"/>
        <v>0</v>
      </c>
      <c r="M36" s="24" t="str">
        <f t="shared" si="1"/>
        <v>OK</v>
      </c>
      <c r="N36" s="156"/>
      <c r="O36" s="156"/>
      <c r="P36" s="156"/>
      <c r="Q36" s="199"/>
      <c r="R36" s="199"/>
      <c r="S36" s="199"/>
    </row>
    <row r="37" spans="1:19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0"/>
        <v>0</v>
      </c>
      <c r="M37" s="24" t="str">
        <f t="shared" si="1"/>
        <v>OK</v>
      </c>
      <c r="N37" s="156"/>
      <c r="O37" s="156"/>
      <c r="P37" s="156"/>
      <c r="Q37" s="199"/>
      <c r="R37" s="199"/>
      <c r="S37" s="199"/>
    </row>
    <row r="38" spans="1:19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/>
      <c r="L38" s="23">
        <f t="shared" si="0"/>
        <v>0</v>
      </c>
      <c r="M38" s="24" t="str">
        <f t="shared" si="1"/>
        <v>OK</v>
      </c>
      <c r="N38" s="156"/>
      <c r="O38" s="156"/>
      <c r="P38" s="156"/>
      <c r="Q38" s="199"/>
      <c r="R38" s="199"/>
      <c r="S38" s="199"/>
    </row>
    <row r="39" spans="1:19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/>
      <c r="L39" s="23">
        <f t="shared" si="0"/>
        <v>0</v>
      </c>
      <c r="M39" s="24" t="str">
        <f t="shared" si="1"/>
        <v>OK</v>
      </c>
      <c r="N39" s="156"/>
      <c r="O39" s="156"/>
      <c r="P39" s="156"/>
      <c r="Q39" s="199"/>
      <c r="R39" s="199"/>
      <c r="S39" s="199"/>
    </row>
    <row r="40" spans="1:19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56"/>
      <c r="O40" s="156"/>
      <c r="P40" s="156"/>
      <c r="Q40" s="199"/>
      <c r="R40" s="199"/>
      <c r="S40" s="199"/>
    </row>
    <row r="41" spans="1:19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56"/>
      <c r="O41" s="156"/>
      <c r="P41" s="156"/>
      <c r="Q41" s="199"/>
      <c r="R41" s="199"/>
      <c r="S41" s="199"/>
    </row>
    <row r="42" spans="1:19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154"/>
      <c r="O42" s="154"/>
      <c r="P42" s="154"/>
      <c r="Q42" s="197"/>
      <c r="R42" s="198"/>
      <c r="S42" s="197"/>
    </row>
    <row r="43" spans="1:19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154"/>
      <c r="O43" s="154"/>
      <c r="P43" s="154"/>
      <c r="Q43" s="197"/>
      <c r="R43" s="198"/>
      <c r="S43" s="197"/>
    </row>
    <row r="44" spans="1:19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154"/>
      <c r="O44" s="154"/>
      <c r="P44" s="153"/>
      <c r="Q44" s="197"/>
      <c r="R44" s="197"/>
      <c r="S44" s="197"/>
    </row>
    <row r="45" spans="1:19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154"/>
      <c r="O45" s="154"/>
      <c r="P45" s="153"/>
      <c r="Q45" s="197"/>
      <c r="R45" s="197"/>
      <c r="S45" s="197"/>
    </row>
    <row r="46" spans="1:19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154"/>
      <c r="O46" s="154"/>
      <c r="P46" s="153"/>
      <c r="Q46" s="198"/>
      <c r="R46" s="197"/>
      <c r="S46" s="198"/>
    </row>
    <row r="47" spans="1:19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154"/>
      <c r="O47" s="154"/>
      <c r="P47" s="153"/>
      <c r="Q47" s="198"/>
      <c r="R47" s="197"/>
      <c r="S47" s="198"/>
    </row>
    <row r="48" spans="1:19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154"/>
      <c r="O48" s="154"/>
      <c r="P48" s="153"/>
      <c r="Q48" s="198"/>
      <c r="R48" s="197"/>
      <c r="S48" s="198"/>
    </row>
    <row r="49" spans="1:2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154"/>
      <c r="O49" s="154"/>
      <c r="P49" s="153"/>
      <c r="Q49" s="198"/>
      <c r="R49" s="197"/>
      <c r="S49" s="198"/>
    </row>
    <row r="50" spans="1:2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157"/>
      <c r="O50" s="155"/>
      <c r="P50" s="156"/>
      <c r="Q50" s="199"/>
      <c r="R50" s="199"/>
      <c r="S50" s="199"/>
    </row>
    <row r="51" spans="1:2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156"/>
      <c r="O51" s="156"/>
      <c r="P51" s="156"/>
      <c r="Q51" s="199"/>
      <c r="R51" s="199"/>
      <c r="S51" s="199"/>
    </row>
    <row r="52" spans="1:21" x14ac:dyDescent="0.25">
      <c r="K52" s="6">
        <f>SUM(K25:K51)</f>
        <v>12080</v>
      </c>
      <c r="L52" s="6">
        <f>SUM(L25:L51)</f>
        <v>9937</v>
      </c>
      <c r="N52" s="212">
        <f>SUMPRODUCT($J$4:$J$51,N4:N51)</f>
        <v>12918.1</v>
      </c>
      <c r="O52" s="212">
        <f t="shared" ref="O52:S52" si="2">SUMPRODUCT($J$4:$J$51,O4:O51)</f>
        <v>574.61</v>
      </c>
      <c r="P52" s="212">
        <f t="shared" si="2"/>
        <v>574.61</v>
      </c>
      <c r="Q52" s="212">
        <f t="shared" si="2"/>
        <v>4184</v>
      </c>
      <c r="R52" s="212">
        <f t="shared" si="2"/>
        <v>6431.52</v>
      </c>
      <c r="S52" s="212">
        <f t="shared" si="2"/>
        <v>1149.22</v>
      </c>
      <c r="T52" s="212"/>
      <c r="U52" s="212"/>
    </row>
    <row r="53" spans="1:21" ht="19.05" x14ac:dyDescent="0.25">
      <c r="N53" s="40"/>
      <c r="O53" s="40"/>
    </row>
    <row r="55" spans="1:2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</row>
  </sheetData>
  <mergeCells count="88">
    <mergeCell ref="A1:B1"/>
    <mergeCell ref="C1:J1"/>
    <mergeCell ref="K1:M1"/>
    <mergeCell ref="R1:R2"/>
    <mergeCell ref="S1:S2"/>
    <mergeCell ref="Q1:Q2"/>
    <mergeCell ref="N1:N2"/>
    <mergeCell ref="O1:O2"/>
    <mergeCell ref="P1:P2"/>
    <mergeCell ref="A2:M2"/>
    <mergeCell ref="A4:A13"/>
    <mergeCell ref="B4:B5"/>
    <mergeCell ref="C4:C5"/>
    <mergeCell ref="E4:E5"/>
    <mergeCell ref="B6:B7"/>
    <mergeCell ref="C6:C7"/>
    <mergeCell ref="E6:E7"/>
    <mergeCell ref="B8:B9"/>
    <mergeCell ref="C8:C9"/>
    <mergeCell ref="E8:E9"/>
    <mergeCell ref="B10:B11"/>
    <mergeCell ref="C10:C11"/>
    <mergeCell ref="E10:E11"/>
    <mergeCell ref="B12:B13"/>
    <mergeCell ref="C12:C13"/>
    <mergeCell ref="E12:E13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E50:E51"/>
    <mergeCell ref="B38:B39"/>
    <mergeCell ref="C38:C39"/>
    <mergeCell ref="E38:E39"/>
    <mergeCell ref="B40:B41"/>
    <mergeCell ref="C40:C41"/>
    <mergeCell ref="E40:E41"/>
    <mergeCell ref="G55:S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09AB-A037-407E-8523-37690C4C01B5}">
  <sheetPr>
    <tabColor rgb="FF92D050"/>
  </sheetPr>
  <dimension ref="A1:AE55"/>
  <sheetViews>
    <sheetView zoomScale="80" zoomScaleNormal="80" workbookViewId="0">
      <selection activeCell="P13" sqref="P13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20.5" style="1" customWidth="1"/>
    <col min="4" max="4" width="11.75" style="1" customWidth="1"/>
    <col min="5" max="5" width="17.62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3.25" style="5" bestFit="1" customWidth="1"/>
    <col min="15" max="15" width="14.25" style="5" customWidth="1"/>
    <col min="16" max="23" width="15.75" style="5" customWidth="1"/>
    <col min="24" max="31" width="15.75" style="2" customWidth="1"/>
    <col min="32" max="16384" width="9.75" style="2"/>
  </cols>
  <sheetData>
    <row r="1" spans="1:31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8" t="s">
        <v>148</v>
      </c>
      <c r="O1" s="326" t="s">
        <v>42</v>
      </c>
      <c r="P1" s="326" t="s">
        <v>42</v>
      </c>
      <c r="Q1" s="326" t="s">
        <v>42</v>
      </c>
      <c r="R1" s="326" t="s">
        <v>42</v>
      </c>
      <c r="S1" s="326" t="s">
        <v>42</v>
      </c>
      <c r="T1" s="326" t="s">
        <v>42</v>
      </c>
      <c r="U1" s="326" t="s">
        <v>42</v>
      </c>
      <c r="V1" s="326" t="s">
        <v>42</v>
      </c>
      <c r="W1" s="326" t="s">
        <v>42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  <c r="AD1" s="326" t="s">
        <v>42</v>
      </c>
      <c r="AE1" s="326" t="s">
        <v>42</v>
      </c>
    </row>
    <row r="2" spans="1:31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9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45079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/>
      <c r="L4" s="76">
        <f>K4-(SUM(N4:AE4))</f>
        <v>0</v>
      </c>
      <c r="M4" s="77" t="str">
        <f t="shared" ref="M4:M51" si="0">IF(L4&lt;0,"ATENÇÃO","OK")</f>
        <v>OK</v>
      </c>
      <c r="N4" s="198"/>
      <c r="O4" s="92"/>
      <c r="P4" s="91"/>
      <c r="Q4" s="91"/>
      <c r="R4" s="91"/>
      <c r="S4" s="91"/>
      <c r="T4" s="92"/>
      <c r="U4" s="38"/>
      <c r="V4" s="35"/>
      <c r="W4" s="88"/>
      <c r="X4" s="91"/>
      <c r="Y4" s="88"/>
      <c r="Z4" s="33"/>
      <c r="AA4" s="33"/>
      <c r="AB4" s="33"/>
      <c r="AC4" s="33"/>
      <c r="AD4" s="33"/>
      <c r="AE4" s="33"/>
    </row>
    <row r="5" spans="1:31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/>
      <c r="L5" s="23">
        <f t="shared" ref="L5" si="1">K5-(SUM(N5:AE5))</f>
        <v>0</v>
      </c>
      <c r="M5" s="24" t="str">
        <f t="shared" si="0"/>
        <v>OK</v>
      </c>
      <c r="N5" s="198"/>
      <c r="O5" s="92"/>
      <c r="P5" s="91"/>
      <c r="Q5" s="91"/>
      <c r="R5" s="91"/>
      <c r="S5" s="91"/>
      <c r="T5" s="92"/>
      <c r="U5" s="92"/>
      <c r="V5" s="92"/>
      <c r="W5" s="88"/>
      <c r="X5" s="91"/>
      <c r="Y5" s="88"/>
      <c r="Z5" s="33"/>
      <c r="AA5" s="33"/>
      <c r="AB5" s="33"/>
      <c r="AC5" s="33"/>
      <c r="AD5" s="33"/>
      <c r="AE5" s="33"/>
    </row>
    <row r="6" spans="1:31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>K6-(SUM(N6:AE6))</f>
        <v>0</v>
      </c>
      <c r="M6" s="24" t="str">
        <f t="shared" si="0"/>
        <v>OK</v>
      </c>
      <c r="N6" s="193"/>
      <c r="O6" s="92"/>
      <c r="P6" s="91"/>
      <c r="Q6" s="91"/>
      <c r="R6" s="91"/>
      <c r="S6" s="91"/>
      <c r="T6" s="92"/>
      <c r="U6" s="38"/>
      <c r="V6" s="35"/>
      <c r="W6" s="88"/>
      <c r="X6" s="91"/>
      <c r="Y6" s="88"/>
      <c r="Z6" s="33"/>
      <c r="AA6" s="33"/>
      <c r="AB6" s="33"/>
      <c r="AC6" s="33"/>
      <c r="AD6" s="33"/>
      <c r="AE6" s="33"/>
    </row>
    <row r="7" spans="1:31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/>
      <c r="L7" s="23">
        <f t="shared" ref="L7" si="2">K7-(SUM(N7:AE7))</f>
        <v>0</v>
      </c>
      <c r="M7" s="24" t="str">
        <f t="shared" si="0"/>
        <v>OK</v>
      </c>
      <c r="N7" s="193"/>
      <c r="O7" s="92"/>
      <c r="P7" s="91"/>
      <c r="Q7" s="91"/>
      <c r="R7" s="91"/>
      <c r="S7" s="91"/>
      <c r="T7" s="92"/>
      <c r="U7" s="92"/>
      <c r="V7" s="92"/>
      <c r="W7" s="88"/>
      <c r="X7" s="91"/>
      <c r="Y7" s="88"/>
      <c r="Z7" s="33"/>
      <c r="AA7" s="33"/>
      <c r="AB7" s="33"/>
      <c r="AC7" s="33"/>
      <c r="AD7" s="33"/>
      <c r="AE7" s="33"/>
    </row>
    <row r="8" spans="1:31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>K8-(SUM(N8:AE8))</f>
        <v>0</v>
      </c>
      <c r="M8" s="24" t="str">
        <f t="shared" si="0"/>
        <v>OK</v>
      </c>
      <c r="N8" s="193"/>
      <c r="O8" s="92"/>
      <c r="P8" s="91"/>
      <c r="Q8" s="91"/>
      <c r="R8" s="91"/>
      <c r="S8" s="91"/>
      <c r="T8" s="92"/>
      <c r="U8" s="38"/>
      <c r="V8" s="35"/>
      <c r="W8" s="88"/>
      <c r="X8" s="91"/>
      <c r="Y8" s="88"/>
      <c r="Z8" s="33"/>
      <c r="AA8" s="33"/>
      <c r="AB8" s="33"/>
      <c r="AC8" s="33"/>
      <c r="AD8" s="33"/>
      <c r="AE8" s="33"/>
    </row>
    <row r="9" spans="1:31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ref="L9" si="3">K9-(SUM(N9:AE9))</f>
        <v>0</v>
      </c>
      <c r="M9" s="24" t="str">
        <f t="shared" si="0"/>
        <v>OK</v>
      </c>
      <c r="N9" s="193"/>
      <c r="O9" s="92"/>
      <c r="P9" s="91"/>
      <c r="Q9" s="91"/>
      <c r="R9" s="91"/>
      <c r="S9" s="91"/>
      <c r="T9" s="92"/>
      <c r="U9" s="92"/>
      <c r="V9" s="92"/>
      <c r="W9" s="88"/>
      <c r="X9" s="91"/>
      <c r="Y9" s="88"/>
      <c r="Z9" s="33"/>
      <c r="AA9" s="33"/>
      <c r="AB9" s="33"/>
      <c r="AC9" s="33"/>
      <c r="AD9" s="33"/>
      <c r="AE9" s="33"/>
    </row>
    <row r="10" spans="1:31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>K10-(SUM(N10:AE10))</f>
        <v>0</v>
      </c>
      <c r="M10" s="24" t="str">
        <f t="shared" si="0"/>
        <v>OK</v>
      </c>
      <c r="N10" s="198"/>
      <c r="O10" s="92"/>
      <c r="P10" s="91"/>
      <c r="Q10" s="91"/>
      <c r="R10" s="91"/>
      <c r="S10" s="91"/>
      <c r="T10" s="92"/>
      <c r="U10" s="38"/>
      <c r="V10" s="35"/>
      <c r="W10" s="88"/>
      <c r="X10" s="91"/>
      <c r="Y10" s="88"/>
      <c r="Z10" s="33"/>
      <c r="AA10" s="33"/>
      <c r="AB10" s="33"/>
      <c r="AC10" s="33"/>
      <c r="AD10" s="33"/>
      <c r="AE10" s="33"/>
    </row>
    <row r="11" spans="1:31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ref="L11" si="4">K11-(SUM(N11:AE11))</f>
        <v>0</v>
      </c>
      <c r="M11" s="24" t="str">
        <f t="shared" si="0"/>
        <v>OK</v>
      </c>
      <c r="N11" s="198"/>
      <c r="O11" s="92"/>
      <c r="P11" s="91"/>
      <c r="Q11" s="91"/>
      <c r="R11" s="91"/>
      <c r="S11" s="91"/>
      <c r="T11" s="92"/>
      <c r="U11" s="92"/>
      <c r="V11" s="92"/>
      <c r="W11" s="88"/>
      <c r="X11" s="91"/>
      <c r="Y11" s="88"/>
      <c r="Z11" s="33"/>
      <c r="AA11" s="33"/>
      <c r="AB11" s="33"/>
      <c r="AC11" s="33"/>
      <c r="AD11" s="33"/>
      <c r="AE11" s="33"/>
    </row>
    <row r="12" spans="1:31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/>
      <c r="L12" s="23">
        <f>K12-(SUM(N12:AE12))</f>
        <v>0</v>
      </c>
      <c r="M12" s="24" t="str">
        <f t="shared" si="0"/>
        <v>OK</v>
      </c>
      <c r="N12" s="193"/>
      <c r="O12" s="92"/>
      <c r="P12" s="91"/>
      <c r="Q12" s="91"/>
      <c r="R12" s="91"/>
      <c r="S12" s="91"/>
      <c r="T12" s="92"/>
      <c r="U12" s="38"/>
      <c r="V12" s="35"/>
      <c r="W12" s="88"/>
      <c r="X12" s="91"/>
      <c r="Y12" s="88"/>
      <c r="Z12" s="33"/>
      <c r="AA12" s="33"/>
      <c r="AB12" s="33"/>
      <c r="AC12" s="33"/>
      <c r="AD12" s="33"/>
      <c r="AE12" s="33"/>
    </row>
    <row r="13" spans="1:31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/>
      <c r="L13" s="23">
        <f t="shared" ref="L13:L51" si="5">K13-(SUM(N13:AE13))</f>
        <v>0</v>
      </c>
      <c r="M13" s="24" t="str">
        <f t="shared" si="0"/>
        <v>OK</v>
      </c>
      <c r="N13" s="198"/>
      <c r="O13" s="92"/>
      <c r="P13" s="91"/>
      <c r="Q13" s="91"/>
      <c r="R13" s="91"/>
      <c r="S13" s="91"/>
      <c r="T13" s="92"/>
      <c r="U13" s="92"/>
      <c r="V13" s="92"/>
      <c r="W13" s="88"/>
      <c r="X13" s="91"/>
      <c r="Y13" s="88"/>
      <c r="Z13" s="33"/>
      <c r="AA13" s="33"/>
      <c r="AB13" s="33"/>
      <c r="AC13" s="33"/>
      <c r="AD13" s="33"/>
      <c r="AE13" s="33"/>
    </row>
    <row r="14" spans="1:31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ref="L14:L41" si="6">K14-(SUM(N14:AE14))</f>
        <v>0</v>
      </c>
      <c r="M14" s="24" t="str">
        <f t="shared" si="0"/>
        <v>OK</v>
      </c>
      <c r="N14" s="198"/>
      <c r="O14" s="92"/>
      <c r="P14" s="92"/>
      <c r="Q14" s="91"/>
      <c r="R14" s="92"/>
      <c r="S14" s="91"/>
      <c r="T14" s="91"/>
      <c r="U14" s="37"/>
      <c r="V14" s="92"/>
      <c r="W14" s="88"/>
      <c r="X14" s="91"/>
      <c r="Y14" s="88"/>
      <c r="Z14" s="33"/>
      <c r="AA14" s="33"/>
      <c r="AB14" s="33"/>
      <c r="AC14" s="33"/>
      <c r="AD14" s="33"/>
      <c r="AE14" s="33"/>
    </row>
    <row r="15" spans="1:31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6"/>
        <v>0</v>
      </c>
      <c r="M15" s="24" t="str">
        <f t="shared" si="0"/>
        <v>OK</v>
      </c>
      <c r="N15" s="198"/>
      <c r="O15" s="92"/>
      <c r="P15" s="92"/>
      <c r="Q15" s="91"/>
      <c r="R15" s="92"/>
      <c r="S15" s="91"/>
      <c r="T15" s="91"/>
      <c r="U15" s="37"/>
      <c r="V15" s="92"/>
      <c r="W15" s="88"/>
      <c r="X15" s="91"/>
      <c r="Y15" s="88"/>
      <c r="Z15" s="33"/>
      <c r="AA15" s="33"/>
      <c r="AB15" s="33"/>
      <c r="AC15" s="33"/>
      <c r="AD15" s="33"/>
      <c r="AE15" s="33"/>
    </row>
    <row r="16" spans="1:31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6"/>
        <v>0</v>
      </c>
      <c r="M16" s="24" t="str">
        <f t="shared" si="0"/>
        <v>OK</v>
      </c>
      <c r="N16" s="198"/>
      <c r="O16" s="92"/>
      <c r="P16" s="91"/>
      <c r="Q16" s="91"/>
      <c r="R16" s="91"/>
      <c r="S16" s="91"/>
      <c r="T16" s="91"/>
      <c r="U16" s="37"/>
      <c r="V16" s="92"/>
      <c r="W16" s="88"/>
      <c r="X16" s="92"/>
      <c r="Y16" s="88"/>
      <c r="Z16" s="33"/>
      <c r="AA16" s="33"/>
      <c r="AB16" s="33"/>
      <c r="AC16" s="33"/>
      <c r="AD16" s="33"/>
      <c r="AE16" s="33"/>
    </row>
    <row r="17" spans="1:31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6"/>
        <v>0</v>
      </c>
      <c r="M17" s="24" t="str">
        <f t="shared" si="0"/>
        <v>OK</v>
      </c>
      <c r="N17" s="198"/>
      <c r="O17" s="92"/>
      <c r="P17" s="91"/>
      <c r="Q17" s="91"/>
      <c r="R17" s="91"/>
      <c r="S17" s="91"/>
      <c r="T17" s="91"/>
      <c r="U17" s="37"/>
      <c r="V17" s="92"/>
      <c r="W17" s="88"/>
      <c r="X17" s="92"/>
      <c r="Y17" s="88"/>
      <c r="Z17" s="33"/>
      <c r="AA17" s="33"/>
      <c r="AB17" s="33"/>
      <c r="AC17" s="33"/>
      <c r="AD17" s="33"/>
      <c r="AE17" s="33"/>
    </row>
    <row r="18" spans="1:31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6"/>
        <v>0</v>
      </c>
      <c r="M18" s="24" t="str">
        <f t="shared" si="0"/>
        <v>OK</v>
      </c>
      <c r="N18" s="198"/>
      <c r="O18" s="92"/>
      <c r="P18" s="91"/>
      <c r="Q18" s="92"/>
      <c r="R18" s="91"/>
      <c r="S18" s="92"/>
      <c r="T18" s="91"/>
      <c r="U18" s="37"/>
      <c r="V18" s="92"/>
      <c r="W18" s="88"/>
      <c r="X18" s="91"/>
      <c r="Y18" s="88"/>
      <c r="Z18" s="33"/>
      <c r="AA18" s="33"/>
      <c r="AB18" s="33"/>
      <c r="AC18" s="33"/>
      <c r="AD18" s="33"/>
      <c r="AE18" s="33"/>
    </row>
    <row r="19" spans="1:31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6"/>
        <v>0</v>
      </c>
      <c r="M19" s="24" t="str">
        <f t="shared" si="0"/>
        <v>OK</v>
      </c>
      <c r="N19" s="198"/>
      <c r="O19" s="92"/>
      <c r="P19" s="91"/>
      <c r="Q19" s="92"/>
      <c r="R19" s="91"/>
      <c r="S19" s="92"/>
      <c r="T19" s="91"/>
      <c r="U19" s="37"/>
      <c r="V19" s="92"/>
      <c r="W19" s="88"/>
      <c r="X19" s="91"/>
      <c r="Y19" s="88"/>
      <c r="Z19" s="33"/>
      <c r="AA19" s="33"/>
      <c r="AB19" s="33"/>
      <c r="AC19" s="33"/>
      <c r="AD19" s="33"/>
      <c r="AE19" s="33"/>
    </row>
    <row r="20" spans="1:31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ref="L20:L21" si="7">K20-(SUM(N20:AE20))</f>
        <v>0</v>
      </c>
      <c r="M20" s="24" t="str">
        <f t="shared" si="0"/>
        <v>OK</v>
      </c>
      <c r="N20" s="90"/>
      <c r="O20" s="43"/>
      <c r="P20" s="93"/>
      <c r="Q20" s="93"/>
      <c r="R20" s="93"/>
      <c r="S20" s="93"/>
      <c r="T20" s="93"/>
      <c r="U20" s="93"/>
      <c r="V20" s="93"/>
      <c r="W20" s="93"/>
      <c r="X20" s="89"/>
      <c r="Y20" s="89"/>
      <c r="Z20" s="89"/>
      <c r="AA20" s="89"/>
      <c r="AB20" s="89"/>
      <c r="AC20" s="89"/>
      <c r="AD20" s="89"/>
      <c r="AE20" s="89"/>
    </row>
    <row r="21" spans="1:31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7"/>
        <v>0</v>
      </c>
      <c r="M21" s="24" t="str">
        <f t="shared" si="0"/>
        <v>OK</v>
      </c>
      <c r="N21" s="199"/>
      <c r="O21" s="93"/>
      <c r="P21" s="93"/>
      <c r="Q21" s="93"/>
      <c r="R21" s="93"/>
      <c r="S21" s="93"/>
      <c r="T21" s="93"/>
      <c r="U21" s="93"/>
      <c r="V21" s="93"/>
      <c r="W21" s="93"/>
      <c r="X21" s="89"/>
      <c r="Y21" s="89"/>
      <c r="Z21" s="89"/>
      <c r="AA21" s="89"/>
      <c r="AB21" s="89"/>
      <c r="AC21" s="89"/>
      <c r="AD21" s="89"/>
      <c r="AE21" s="89"/>
    </row>
    <row r="22" spans="1:31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6"/>
        <v>0</v>
      </c>
      <c r="M22" s="24" t="str">
        <f t="shared" si="0"/>
        <v>OK</v>
      </c>
      <c r="N22" s="90"/>
      <c r="O22" s="43"/>
      <c r="P22" s="93"/>
      <c r="Q22" s="93"/>
      <c r="R22" s="93"/>
      <c r="S22" s="93"/>
      <c r="T22" s="93"/>
      <c r="U22" s="93"/>
      <c r="V22" s="93"/>
      <c r="W22" s="93"/>
      <c r="X22" s="89"/>
      <c r="Y22" s="89"/>
      <c r="Z22" s="89"/>
      <c r="AA22" s="89"/>
      <c r="AB22" s="89"/>
      <c r="AC22" s="89"/>
      <c r="AD22" s="89"/>
      <c r="AE22" s="89"/>
    </row>
    <row r="23" spans="1:31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6"/>
        <v>0</v>
      </c>
      <c r="M23" s="24" t="str">
        <f t="shared" si="0"/>
        <v>OK</v>
      </c>
      <c r="N23" s="199"/>
      <c r="O23" s="93"/>
      <c r="P23" s="93"/>
      <c r="Q23" s="93"/>
      <c r="R23" s="93"/>
      <c r="S23" s="93"/>
      <c r="T23" s="93"/>
      <c r="U23" s="93"/>
      <c r="V23" s="93"/>
      <c r="W23" s="93"/>
      <c r="X23" s="89"/>
      <c r="Y23" s="89"/>
      <c r="Z23" s="89"/>
      <c r="AA23" s="89"/>
      <c r="AB23" s="89"/>
      <c r="AC23" s="89"/>
      <c r="AD23" s="89"/>
      <c r="AE23" s="89"/>
    </row>
    <row r="24" spans="1:31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>
        <v>1000</v>
      </c>
      <c r="L24" s="23">
        <f t="shared" si="6"/>
        <v>1000</v>
      </c>
      <c r="M24" s="24" t="str">
        <f t="shared" si="0"/>
        <v>OK</v>
      </c>
      <c r="N24" s="198"/>
      <c r="O24" s="92"/>
      <c r="P24" s="92"/>
      <c r="Q24" s="91"/>
      <c r="R24" s="92"/>
      <c r="S24" s="91"/>
      <c r="T24" s="91"/>
      <c r="U24" s="37"/>
      <c r="V24" s="92"/>
      <c r="W24" s="88"/>
      <c r="X24" s="91"/>
      <c r="Y24" s="88"/>
      <c r="Z24" s="33"/>
      <c r="AA24" s="33"/>
      <c r="AB24" s="33"/>
      <c r="AC24" s="33"/>
      <c r="AD24" s="33"/>
      <c r="AE24" s="33"/>
    </row>
    <row r="25" spans="1:31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>
        <v>5</v>
      </c>
      <c r="L25" s="23">
        <f t="shared" si="6"/>
        <v>5</v>
      </c>
      <c r="M25" s="24" t="str">
        <f t="shared" si="0"/>
        <v>OK</v>
      </c>
      <c r="N25" s="198"/>
      <c r="O25" s="92"/>
      <c r="P25" s="92"/>
      <c r="Q25" s="91"/>
      <c r="R25" s="92"/>
      <c r="S25" s="91"/>
      <c r="T25" s="91"/>
      <c r="U25" s="37"/>
      <c r="V25" s="92"/>
      <c r="W25" s="88"/>
      <c r="X25" s="91"/>
      <c r="Y25" s="88"/>
      <c r="Z25" s="33"/>
      <c r="AA25" s="33"/>
      <c r="AB25" s="33"/>
      <c r="AC25" s="33"/>
      <c r="AD25" s="33"/>
      <c r="AE25" s="33"/>
    </row>
    <row r="26" spans="1:31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>
        <v>1500</v>
      </c>
      <c r="L26" s="23">
        <f t="shared" si="6"/>
        <v>1500</v>
      </c>
      <c r="M26" s="24" t="str">
        <f t="shared" si="0"/>
        <v>OK</v>
      </c>
      <c r="N26" s="198"/>
      <c r="O26" s="92"/>
      <c r="P26" s="91"/>
      <c r="Q26" s="91"/>
      <c r="R26" s="91"/>
      <c r="S26" s="91"/>
      <c r="T26" s="91"/>
      <c r="U26" s="37"/>
      <c r="V26" s="92"/>
      <c r="W26" s="88"/>
      <c r="X26" s="92"/>
      <c r="Y26" s="88"/>
      <c r="Z26" s="33"/>
      <c r="AA26" s="33"/>
      <c r="AB26" s="33"/>
      <c r="AC26" s="33"/>
      <c r="AD26" s="33"/>
      <c r="AE26" s="33"/>
    </row>
    <row r="27" spans="1:31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>
        <v>5</v>
      </c>
      <c r="L27" s="23">
        <f t="shared" si="6"/>
        <v>5</v>
      </c>
      <c r="M27" s="24" t="str">
        <f t="shared" si="0"/>
        <v>OK</v>
      </c>
      <c r="N27" s="198"/>
      <c r="O27" s="92"/>
      <c r="P27" s="91"/>
      <c r="Q27" s="91"/>
      <c r="R27" s="91"/>
      <c r="S27" s="91"/>
      <c r="T27" s="91"/>
      <c r="U27" s="37"/>
      <c r="V27" s="92"/>
      <c r="W27" s="88"/>
      <c r="X27" s="92"/>
      <c r="Y27" s="88"/>
      <c r="Z27" s="33"/>
      <c r="AA27" s="33"/>
      <c r="AB27" s="33"/>
      <c r="AC27" s="33"/>
      <c r="AD27" s="33"/>
      <c r="AE27" s="33"/>
    </row>
    <row r="28" spans="1:31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>
        <v>6000</v>
      </c>
      <c r="L28" s="23">
        <f t="shared" si="6"/>
        <v>5331</v>
      </c>
      <c r="M28" s="24" t="str">
        <f t="shared" si="0"/>
        <v>OK</v>
      </c>
      <c r="N28" s="186">
        <v>669</v>
      </c>
      <c r="O28" s="92"/>
      <c r="P28" s="91"/>
      <c r="Q28" s="92"/>
      <c r="R28" s="91"/>
      <c r="S28" s="92"/>
      <c r="T28" s="91"/>
      <c r="U28" s="37"/>
      <c r="V28" s="92"/>
      <c r="W28" s="88"/>
      <c r="X28" s="91"/>
      <c r="Y28" s="88"/>
      <c r="Z28" s="33"/>
      <c r="AA28" s="33"/>
      <c r="AB28" s="33"/>
      <c r="AC28" s="33"/>
      <c r="AD28" s="33"/>
      <c r="AE28" s="33"/>
    </row>
    <row r="29" spans="1:31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>
        <v>25</v>
      </c>
      <c r="L29" s="23">
        <f t="shared" si="6"/>
        <v>19</v>
      </c>
      <c r="M29" s="24" t="str">
        <f t="shared" si="0"/>
        <v>OK</v>
      </c>
      <c r="N29" s="186">
        <v>6</v>
      </c>
      <c r="O29" s="92"/>
      <c r="P29" s="91"/>
      <c r="Q29" s="92"/>
      <c r="R29" s="91"/>
      <c r="S29" s="92"/>
      <c r="T29" s="91"/>
      <c r="U29" s="37"/>
      <c r="V29" s="92"/>
      <c r="W29" s="88"/>
      <c r="X29" s="91"/>
      <c r="Y29" s="88"/>
      <c r="Z29" s="33"/>
      <c r="AA29" s="33"/>
      <c r="AB29" s="33"/>
      <c r="AC29" s="33"/>
      <c r="AD29" s="33"/>
      <c r="AE29" s="33"/>
    </row>
    <row r="30" spans="1:31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>
        <v>1600</v>
      </c>
      <c r="L30" s="23">
        <f t="shared" si="6"/>
        <v>1600</v>
      </c>
      <c r="M30" s="24" t="str">
        <f t="shared" si="0"/>
        <v>OK</v>
      </c>
      <c r="N30" s="90"/>
      <c r="O30" s="43"/>
      <c r="P30" s="93"/>
      <c r="Q30" s="93"/>
      <c r="R30" s="93"/>
      <c r="S30" s="93"/>
      <c r="T30" s="93"/>
      <c r="U30" s="93"/>
      <c r="V30" s="93"/>
      <c r="W30" s="93"/>
      <c r="X30" s="89"/>
      <c r="Y30" s="89"/>
      <c r="Z30" s="89"/>
      <c r="AA30" s="89"/>
      <c r="AB30" s="89"/>
      <c r="AC30" s="89"/>
      <c r="AD30" s="89"/>
      <c r="AE30" s="89"/>
    </row>
    <row r="31" spans="1:31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>
        <v>6</v>
      </c>
      <c r="L31" s="23">
        <f t="shared" si="6"/>
        <v>6</v>
      </c>
      <c r="M31" s="24" t="str">
        <f t="shared" si="0"/>
        <v>OK</v>
      </c>
      <c r="N31" s="199"/>
      <c r="O31" s="93"/>
      <c r="P31" s="93"/>
      <c r="Q31" s="93"/>
      <c r="R31" s="93"/>
      <c r="S31" s="93"/>
      <c r="T31" s="93"/>
      <c r="U31" s="93"/>
      <c r="V31" s="93"/>
      <c r="W31" s="93"/>
      <c r="X31" s="89"/>
      <c r="Y31" s="89"/>
      <c r="Z31" s="89"/>
      <c r="AA31" s="89"/>
      <c r="AB31" s="89"/>
      <c r="AC31" s="89"/>
      <c r="AD31" s="89"/>
      <c r="AE31" s="89"/>
    </row>
    <row r="32" spans="1:31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6"/>
        <v>0</v>
      </c>
      <c r="M32" s="24" t="str">
        <f t="shared" si="0"/>
        <v>OK</v>
      </c>
      <c r="N32" s="199"/>
      <c r="O32" s="93"/>
      <c r="P32" s="93"/>
      <c r="Q32" s="93"/>
      <c r="R32" s="93"/>
      <c r="S32" s="93"/>
      <c r="T32" s="93"/>
      <c r="U32" s="93"/>
      <c r="V32" s="93"/>
      <c r="W32" s="93"/>
      <c r="X32" s="89"/>
      <c r="Y32" s="89"/>
      <c r="Z32" s="89"/>
      <c r="AA32" s="89"/>
      <c r="AB32" s="89"/>
      <c r="AC32" s="89"/>
      <c r="AD32" s="89"/>
      <c r="AE32" s="89"/>
    </row>
    <row r="33" spans="1:31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6"/>
        <v>0</v>
      </c>
      <c r="M33" s="24" t="str">
        <f t="shared" si="0"/>
        <v>OK</v>
      </c>
      <c r="N33" s="199"/>
      <c r="O33" s="93"/>
      <c r="P33" s="93"/>
      <c r="Q33" s="93"/>
      <c r="R33" s="93"/>
      <c r="S33" s="93"/>
      <c r="T33" s="93"/>
      <c r="U33" s="93"/>
      <c r="V33" s="93"/>
      <c r="W33" s="93"/>
      <c r="X33" s="89"/>
      <c r="Y33" s="89"/>
      <c r="Z33" s="89"/>
      <c r="AA33" s="89"/>
      <c r="AB33" s="89"/>
      <c r="AC33" s="89"/>
      <c r="AD33" s="89"/>
      <c r="AE33" s="89"/>
    </row>
    <row r="34" spans="1:31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6"/>
        <v>0</v>
      </c>
      <c r="M34" s="24" t="str">
        <f t="shared" si="0"/>
        <v>OK</v>
      </c>
      <c r="N34" s="199"/>
      <c r="O34" s="93"/>
      <c r="P34" s="93"/>
      <c r="Q34" s="93"/>
      <c r="R34" s="93"/>
      <c r="S34" s="93"/>
      <c r="T34" s="93"/>
      <c r="U34" s="93"/>
      <c r="V34" s="93"/>
      <c r="W34" s="93"/>
      <c r="X34" s="89"/>
      <c r="Y34" s="89"/>
      <c r="Z34" s="89"/>
      <c r="AA34" s="89"/>
      <c r="AB34" s="89"/>
      <c r="AC34" s="89"/>
      <c r="AD34" s="89"/>
      <c r="AE34" s="89"/>
    </row>
    <row r="35" spans="1:31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6"/>
        <v>0</v>
      </c>
      <c r="M35" s="24" t="str">
        <f t="shared" si="0"/>
        <v>OK</v>
      </c>
      <c r="N35" s="199"/>
      <c r="O35" s="93"/>
      <c r="P35" s="93"/>
      <c r="Q35" s="93"/>
      <c r="R35" s="93"/>
      <c r="S35" s="93"/>
      <c r="T35" s="93"/>
      <c r="U35" s="93"/>
      <c r="V35" s="93"/>
      <c r="W35" s="93"/>
      <c r="X35" s="89"/>
      <c r="Y35" s="89"/>
      <c r="Z35" s="89"/>
      <c r="AA35" s="89"/>
      <c r="AB35" s="89"/>
      <c r="AC35" s="89"/>
      <c r="AD35" s="89"/>
      <c r="AE35" s="89"/>
    </row>
    <row r="36" spans="1:31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6"/>
        <v>0</v>
      </c>
      <c r="M36" s="24" t="str">
        <f t="shared" si="0"/>
        <v>OK</v>
      </c>
      <c r="N36" s="199"/>
      <c r="O36" s="93"/>
      <c r="P36" s="93"/>
      <c r="Q36" s="93"/>
      <c r="R36" s="93"/>
      <c r="S36" s="93"/>
      <c r="T36" s="93"/>
      <c r="U36" s="93"/>
      <c r="V36" s="93"/>
      <c r="W36" s="93"/>
      <c r="X36" s="89"/>
      <c r="Y36" s="89"/>
      <c r="Z36" s="89"/>
      <c r="AA36" s="89"/>
      <c r="AB36" s="89"/>
      <c r="AC36" s="89"/>
      <c r="AD36" s="89"/>
      <c r="AE36" s="89"/>
    </row>
    <row r="37" spans="1:31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6"/>
        <v>0</v>
      </c>
      <c r="M37" s="24" t="str">
        <f t="shared" si="0"/>
        <v>OK</v>
      </c>
      <c r="N37" s="199"/>
      <c r="O37" s="93"/>
      <c r="P37" s="93"/>
      <c r="Q37" s="93"/>
      <c r="R37" s="93"/>
      <c r="S37" s="93"/>
      <c r="T37" s="93"/>
      <c r="U37" s="93"/>
      <c r="V37" s="93"/>
      <c r="W37" s="93"/>
      <c r="X37" s="89"/>
      <c r="Y37" s="89"/>
      <c r="Z37" s="89"/>
      <c r="AA37" s="89"/>
      <c r="AB37" s="89"/>
      <c r="AC37" s="89"/>
      <c r="AD37" s="89"/>
      <c r="AE37" s="89"/>
    </row>
    <row r="38" spans="1:31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/>
      <c r="L38" s="23">
        <f t="shared" si="6"/>
        <v>0</v>
      </c>
      <c r="M38" s="24" t="str">
        <f t="shared" si="0"/>
        <v>OK</v>
      </c>
      <c r="N38" s="199"/>
      <c r="O38" s="93"/>
      <c r="P38" s="93"/>
      <c r="Q38" s="93"/>
      <c r="R38" s="93"/>
      <c r="S38" s="93"/>
      <c r="T38" s="93"/>
      <c r="U38" s="93"/>
      <c r="V38" s="93"/>
      <c r="W38" s="93"/>
      <c r="X38" s="89"/>
      <c r="Y38" s="89"/>
      <c r="Z38" s="89"/>
      <c r="AA38" s="89"/>
      <c r="AB38" s="89"/>
      <c r="AC38" s="89"/>
      <c r="AD38" s="89"/>
      <c r="AE38" s="89"/>
    </row>
    <row r="39" spans="1:31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/>
      <c r="L39" s="23">
        <f t="shared" si="6"/>
        <v>0</v>
      </c>
      <c r="M39" s="24" t="str">
        <f t="shared" si="0"/>
        <v>OK</v>
      </c>
      <c r="N39" s="199"/>
      <c r="O39" s="93"/>
      <c r="P39" s="93"/>
      <c r="Q39" s="93"/>
      <c r="R39" s="93"/>
      <c r="S39" s="93"/>
      <c r="T39" s="93"/>
      <c r="U39" s="93"/>
      <c r="V39" s="93"/>
      <c r="W39" s="93"/>
      <c r="X39" s="89"/>
      <c r="Y39" s="89"/>
      <c r="Z39" s="89"/>
      <c r="AA39" s="89"/>
      <c r="AB39" s="89"/>
      <c r="AC39" s="89"/>
      <c r="AD39" s="89"/>
      <c r="AE39" s="89"/>
    </row>
    <row r="40" spans="1:31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6"/>
        <v>0</v>
      </c>
      <c r="M40" s="24" t="str">
        <f t="shared" si="0"/>
        <v>OK</v>
      </c>
      <c r="N40" s="199"/>
      <c r="O40" s="93"/>
      <c r="P40" s="93"/>
      <c r="Q40" s="93"/>
      <c r="R40" s="93"/>
      <c r="S40" s="93"/>
      <c r="T40" s="93"/>
      <c r="U40" s="93"/>
      <c r="V40" s="93"/>
      <c r="W40" s="93"/>
      <c r="X40" s="89"/>
      <c r="Y40" s="89"/>
      <c r="Z40" s="89"/>
      <c r="AA40" s="89"/>
      <c r="AB40" s="89"/>
      <c r="AC40" s="89"/>
      <c r="AD40" s="89"/>
      <c r="AE40" s="89"/>
    </row>
    <row r="41" spans="1:31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6"/>
        <v>0</v>
      </c>
      <c r="M41" s="24" t="str">
        <f t="shared" si="0"/>
        <v>OK</v>
      </c>
      <c r="N41" s="199"/>
      <c r="O41" s="93"/>
      <c r="P41" s="93"/>
      <c r="Q41" s="93"/>
      <c r="R41" s="93"/>
      <c r="S41" s="93"/>
      <c r="T41" s="93"/>
      <c r="U41" s="93"/>
      <c r="V41" s="93"/>
      <c r="W41" s="93"/>
      <c r="X41" s="89"/>
      <c r="Y41" s="89"/>
      <c r="Z41" s="89"/>
      <c r="AA41" s="89"/>
      <c r="AB41" s="89"/>
      <c r="AC41" s="89"/>
      <c r="AD41" s="89"/>
      <c r="AE41" s="89"/>
    </row>
    <row r="42" spans="1:31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5"/>
        <v>0</v>
      </c>
      <c r="M42" s="24" t="str">
        <f t="shared" si="0"/>
        <v>OK</v>
      </c>
      <c r="N42" s="198"/>
      <c r="O42" s="92"/>
      <c r="P42" s="92"/>
      <c r="Q42" s="91"/>
      <c r="R42" s="92"/>
      <c r="S42" s="91"/>
      <c r="T42" s="91"/>
      <c r="U42" s="37"/>
      <c r="V42" s="92"/>
      <c r="W42" s="88"/>
      <c r="X42" s="91"/>
      <c r="Y42" s="88"/>
      <c r="Z42" s="33"/>
      <c r="AA42" s="33"/>
      <c r="AB42" s="33"/>
      <c r="AC42" s="33"/>
      <c r="AD42" s="33"/>
      <c r="AE42" s="33"/>
    </row>
    <row r="43" spans="1:31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5"/>
        <v>0</v>
      </c>
      <c r="M43" s="24" t="str">
        <f t="shared" si="0"/>
        <v>OK</v>
      </c>
      <c r="N43" s="198"/>
      <c r="O43" s="92"/>
      <c r="P43" s="92"/>
      <c r="Q43" s="91"/>
      <c r="R43" s="92"/>
      <c r="S43" s="91"/>
      <c r="T43" s="91"/>
      <c r="U43" s="37"/>
      <c r="V43" s="92"/>
      <c r="W43" s="88"/>
      <c r="X43" s="91"/>
      <c r="Y43" s="88"/>
      <c r="Z43" s="33"/>
      <c r="AA43" s="33"/>
      <c r="AB43" s="33"/>
      <c r="AC43" s="33"/>
      <c r="AD43" s="33"/>
      <c r="AE43" s="33"/>
    </row>
    <row r="44" spans="1:31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5"/>
        <v>0</v>
      </c>
      <c r="M44" s="24" t="str">
        <f t="shared" si="0"/>
        <v>OK</v>
      </c>
      <c r="N44" s="198"/>
      <c r="O44" s="92"/>
      <c r="P44" s="91"/>
      <c r="Q44" s="91"/>
      <c r="R44" s="91"/>
      <c r="S44" s="91"/>
      <c r="T44" s="91"/>
      <c r="U44" s="37"/>
      <c r="V44" s="92"/>
      <c r="W44" s="88"/>
      <c r="X44" s="92"/>
      <c r="Y44" s="88"/>
      <c r="Z44" s="33"/>
      <c r="AA44" s="33"/>
      <c r="AB44" s="33"/>
      <c r="AC44" s="33"/>
      <c r="AD44" s="33"/>
      <c r="AE44" s="33"/>
    </row>
    <row r="45" spans="1:31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5"/>
        <v>0</v>
      </c>
      <c r="M45" s="24" t="str">
        <f t="shared" si="0"/>
        <v>OK</v>
      </c>
      <c r="N45" s="198"/>
      <c r="O45" s="92"/>
      <c r="P45" s="91"/>
      <c r="Q45" s="91"/>
      <c r="R45" s="91"/>
      <c r="S45" s="91"/>
      <c r="T45" s="91"/>
      <c r="U45" s="37"/>
      <c r="V45" s="92"/>
      <c r="W45" s="88"/>
      <c r="X45" s="92"/>
      <c r="Y45" s="88"/>
      <c r="Z45" s="33"/>
      <c r="AA45" s="33"/>
      <c r="AB45" s="33"/>
      <c r="AC45" s="33"/>
      <c r="AD45" s="33"/>
      <c r="AE45" s="33"/>
    </row>
    <row r="46" spans="1:31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5"/>
        <v>0</v>
      </c>
      <c r="M46" s="24" t="str">
        <f t="shared" si="0"/>
        <v>OK</v>
      </c>
      <c r="N46" s="198"/>
      <c r="O46" s="92"/>
      <c r="P46" s="91"/>
      <c r="Q46" s="92"/>
      <c r="R46" s="91"/>
      <c r="S46" s="92"/>
      <c r="T46" s="91"/>
      <c r="U46" s="37"/>
      <c r="V46" s="92"/>
      <c r="W46" s="88"/>
      <c r="X46" s="91"/>
      <c r="Y46" s="88"/>
      <c r="Z46" s="33"/>
      <c r="AA46" s="33"/>
      <c r="AB46" s="33"/>
      <c r="AC46" s="33"/>
      <c r="AD46" s="33"/>
      <c r="AE46" s="33"/>
    </row>
    <row r="47" spans="1:31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5"/>
        <v>0</v>
      </c>
      <c r="M47" s="24" t="str">
        <f t="shared" si="0"/>
        <v>OK</v>
      </c>
      <c r="N47" s="198"/>
      <c r="O47" s="92"/>
      <c r="P47" s="91"/>
      <c r="Q47" s="92"/>
      <c r="R47" s="91"/>
      <c r="S47" s="92"/>
      <c r="T47" s="91"/>
      <c r="U47" s="37"/>
      <c r="V47" s="92"/>
      <c r="W47" s="88"/>
      <c r="X47" s="91"/>
      <c r="Y47" s="88"/>
      <c r="Z47" s="33"/>
      <c r="AA47" s="33"/>
      <c r="AB47" s="33"/>
      <c r="AC47" s="33"/>
      <c r="AD47" s="33"/>
      <c r="AE47" s="33"/>
    </row>
    <row r="48" spans="1:31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5"/>
        <v>0</v>
      </c>
      <c r="M48" s="24" t="str">
        <f t="shared" si="0"/>
        <v>OK</v>
      </c>
      <c r="N48" s="198"/>
      <c r="O48" s="92"/>
      <c r="P48" s="91"/>
      <c r="Q48" s="92"/>
      <c r="R48" s="91"/>
      <c r="S48" s="92"/>
      <c r="T48" s="91"/>
      <c r="U48" s="37"/>
      <c r="V48" s="92"/>
      <c r="W48" s="88"/>
      <c r="X48" s="91"/>
      <c r="Y48" s="88"/>
      <c r="Z48" s="33"/>
      <c r="AA48" s="33"/>
      <c r="AB48" s="33"/>
      <c r="AC48" s="33"/>
      <c r="AD48" s="33"/>
      <c r="AE48" s="33"/>
    </row>
    <row r="49" spans="1:3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5"/>
        <v>0</v>
      </c>
      <c r="M49" s="24" t="str">
        <f t="shared" si="0"/>
        <v>OK</v>
      </c>
      <c r="N49" s="198"/>
      <c r="O49" s="92"/>
      <c r="P49" s="91"/>
      <c r="Q49" s="92"/>
      <c r="R49" s="91"/>
      <c r="S49" s="92"/>
      <c r="T49" s="91"/>
      <c r="U49" s="37"/>
      <c r="V49" s="92"/>
      <c r="W49" s="88"/>
      <c r="X49" s="91"/>
      <c r="Y49" s="88"/>
      <c r="Z49" s="33"/>
      <c r="AA49" s="33"/>
      <c r="AB49" s="33"/>
      <c r="AC49" s="33"/>
      <c r="AD49" s="33"/>
      <c r="AE49" s="33"/>
    </row>
    <row r="50" spans="1:3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5"/>
        <v>0</v>
      </c>
      <c r="M50" s="24" t="str">
        <f t="shared" si="0"/>
        <v>OK</v>
      </c>
      <c r="N50" s="90"/>
      <c r="O50" s="43"/>
      <c r="P50" s="93"/>
      <c r="Q50" s="93"/>
      <c r="R50" s="93"/>
      <c r="S50" s="93"/>
      <c r="T50" s="93"/>
      <c r="U50" s="93"/>
      <c r="V50" s="93"/>
      <c r="W50" s="93"/>
      <c r="X50" s="89"/>
      <c r="Y50" s="89"/>
      <c r="Z50" s="89"/>
      <c r="AA50" s="89"/>
      <c r="AB50" s="89"/>
      <c r="AC50" s="89"/>
      <c r="AD50" s="89"/>
      <c r="AE50" s="89"/>
    </row>
    <row r="51" spans="1:3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5"/>
        <v>0</v>
      </c>
      <c r="M51" s="71" t="str">
        <f t="shared" si="0"/>
        <v>OK</v>
      </c>
      <c r="N51" s="199"/>
      <c r="O51" s="93"/>
      <c r="P51" s="93"/>
      <c r="Q51" s="93"/>
      <c r="R51" s="93"/>
      <c r="S51" s="93"/>
      <c r="T51" s="93"/>
      <c r="U51" s="93"/>
      <c r="V51" s="93"/>
      <c r="W51" s="93"/>
      <c r="X51" s="89"/>
      <c r="Y51" s="89"/>
      <c r="Z51" s="89"/>
      <c r="AA51" s="89"/>
      <c r="AB51" s="89"/>
      <c r="AC51" s="89"/>
      <c r="AD51" s="89"/>
      <c r="AE51" s="89"/>
    </row>
    <row r="52" spans="1:31" x14ac:dyDescent="0.25">
      <c r="K52" s="6">
        <f>SUM(K4:K51)</f>
        <v>10141</v>
      </c>
      <c r="L52" s="6">
        <f>SUM(L4:L51)</f>
        <v>9466</v>
      </c>
      <c r="N52" s="212">
        <f>SUMPRODUCT($J$4:$J$51,N4:N51)</f>
        <v>13893.060000000001</v>
      </c>
      <c r="O52" s="212">
        <f t="shared" ref="O52:AE52" si="8">SUMPRODUCT($J$4:$J$51,O4:O51)</f>
        <v>0</v>
      </c>
      <c r="P52" s="212">
        <f t="shared" si="8"/>
        <v>0</v>
      </c>
      <c r="Q52" s="212">
        <f t="shared" si="8"/>
        <v>0</v>
      </c>
      <c r="R52" s="212">
        <f t="shared" si="8"/>
        <v>0</v>
      </c>
      <c r="S52" s="212">
        <f t="shared" si="8"/>
        <v>0</v>
      </c>
      <c r="T52" s="212">
        <f t="shared" si="8"/>
        <v>0</v>
      </c>
      <c r="U52" s="212">
        <f t="shared" si="8"/>
        <v>0</v>
      </c>
      <c r="V52" s="212">
        <f t="shared" si="8"/>
        <v>0</v>
      </c>
      <c r="W52" s="212">
        <f t="shared" si="8"/>
        <v>0</v>
      </c>
      <c r="X52" s="212">
        <f t="shared" si="8"/>
        <v>0</v>
      </c>
      <c r="Y52" s="212">
        <f t="shared" si="8"/>
        <v>0</v>
      </c>
      <c r="Z52" s="212">
        <f t="shared" si="8"/>
        <v>0</v>
      </c>
      <c r="AA52" s="212">
        <f t="shared" si="8"/>
        <v>0</v>
      </c>
      <c r="AB52" s="212">
        <f t="shared" si="8"/>
        <v>0</v>
      </c>
      <c r="AC52" s="212">
        <f t="shared" si="8"/>
        <v>0</v>
      </c>
      <c r="AD52" s="212">
        <f t="shared" si="8"/>
        <v>0</v>
      </c>
      <c r="AE52" s="212">
        <f t="shared" si="8"/>
        <v>0</v>
      </c>
    </row>
    <row r="53" spans="1:31" ht="19.05" x14ac:dyDescent="0.25">
      <c r="N53" s="272"/>
      <c r="O53" s="40"/>
    </row>
    <row r="55" spans="1:3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100">
    <mergeCell ref="A1:B1"/>
    <mergeCell ref="C1:J1"/>
    <mergeCell ref="V1:V2"/>
    <mergeCell ref="K1:M1"/>
    <mergeCell ref="O1:O2"/>
    <mergeCell ref="P1:P2"/>
    <mergeCell ref="Q1:Q2"/>
    <mergeCell ref="R1:R2"/>
    <mergeCell ref="S1:S2"/>
    <mergeCell ref="T1:T2"/>
    <mergeCell ref="U1:U2"/>
    <mergeCell ref="N1:N2"/>
    <mergeCell ref="AC1:AC2"/>
    <mergeCell ref="AD1:AD2"/>
    <mergeCell ref="AE1:AE2"/>
    <mergeCell ref="A2:M2"/>
    <mergeCell ref="A4:A13"/>
    <mergeCell ref="B4:B5"/>
    <mergeCell ref="C4:C5"/>
    <mergeCell ref="E4:E5"/>
    <mergeCell ref="B6:B7"/>
    <mergeCell ref="C6:C7"/>
    <mergeCell ref="W1:W2"/>
    <mergeCell ref="X1:X2"/>
    <mergeCell ref="Y1:Y2"/>
    <mergeCell ref="Z1:Z2"/>
    <mergeCell ref="AA1:AA2"/>
    <mergeCell ref="AB1:AB2"/>
    <mergeCell ref="E6:E7"/>
    <mergeCell ref="B8:B9"/>
    <mergeCell ref="C8:C9"/>
    <mergeCell ref="E8:E9"/>
    <mergeCell ref="B10:B11"/>
    <mergeCell ref="C10:C11"/>
    <mergeCell ref="E10:E11"/>
    <mergeCell ref="B12:B13"/>
    <mergeCell ref="C12:C13"/>
    <mergeCell ref="E12:E13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E50:E51"/>
    <mergeCell ref="B38:B39"/>
    <mergeCell ref="C38:C39"/>
    <mergeCell ref="E38:E39"/>
    <mergeCell ref="B40:B41"/>
    <mergeCell ref="C40:C41"/>
    <mergeCell ref="E40:E41"/>
    <mergeCell ref="G55:T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A2F5-8AF2-4FE8-81CF-3954407D3839}">
  <sheetPr>
    <tabColor rgb="FF92D050"/>
  </sheetPr>
  <dimension ref="A1:AB55"/>
  <sheetViews>
    <sheetView topLeftCell="M31" zoomScale="80" zoomScaleNormal="80" workbookViewId="0">
      <selection activeCell="W47" sqref="W47"/>
    </sheetView>
  </sheetViews>
  <sheetFormatPr defaultColWidth="9.75" defaultRowHeight="14.3" x14ac:dyDescent="0.25"/>
  <cols>
    <col min="1" max="1" width="3.875" style="2" customWidth="1"/>
    <col min="2" max="2" width="11.875" style="1" customWidth="1"/>
    <col min="3" max="3" width="18.875" style="1" customWidth="1"/>
    <col min="4" max="4" width="11.75" style="1" customWidth="1"/>
    <col min="5" max="5" width="8.2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25" width="15.75" style="2" customWidth="1"/>
    <col min="26" max="26" width="15.75" style="274" customWidth="1"/>
    <col min="27" max="27" width="15.75" style="2" customWidth="1"/>
    <col min="28" max="28" width="14.75" style="2" customWidth="1"/>
    <col min="29" max="16384" width="9.75" style="2"/>
  </cols>
  <sheetData>
    <row r="1" spans="1:27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6" t="s">
        <v>91</v>
      </c>
      <c r="O1" s="326" t="s">
        <v>92</v>
      </c>
      <c r="P1" s="326" t="s">
        <v>93</v>
      </c>
      <c r="Q1" s="326" t="s">
        <v>94</v>
      </c>
      <c r="R1" s="326" t="s">
        <v>95</v>
      </c>
      <c r="S1" s="326" t="s">
        <v>96</v>
      </c>
      <c r="T1" s="326" t="s">
        <v>97</v>
      </c>
      <c r="U1" s="326" t="s">
        <v>98</v>
      </c>
      <c r="V1" s="357" t="s">
        <v>150</v>
      </c>
      <c r="W1" s="357" t="s">
        <v>151</v>
      </c>
      <c r="X1" s="357" t="s">
        <v>152</v>
      </c>
      <c r="Y1" s="357" t="s">
        <v>153</v>
      </c>
      <c r="Z1" s="357" t="s">
        <v>154</v>
      </c>
      <c r="AA1" s="357" t="s">
        <v>155</v>
      </c>
    </row>
    <row r="2" spans="1:27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7"/>
      <c r="O2" s="327"/>
      <c r="P2" s="327"/>
      <c r="Q2" s="327"/>
      <c r="R2" s="327"/>
      <c r="S2" s="327"/>
      <c r="T2" s="327"/>
      <c r="U2" s="327"/>
      <c r="V2" s="358"/>
      <c r="W2" s="358"/>
      <c r="X2" s="358"/>
      <c r="Y2" s="358"/>
      <c r="Z2" s="358"/>
      <c r="AA2" s="358"/>
    </row>
    <row r="3" spans="1:27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87">
        <v>45065</v>
      </c>
      <c r="O3" s="187">
        <v>45063</v>
      </c>
      <c r="P3" s="187">
        <v>45063</v>
      </c>
      <c r="Q3" s="187">
        <v>45063</v>
      </c>
      <c r="R3" s="187">
        <v>45098</v>
      </c>
      <c r="S3" s="187">
        <v>45145</v>
      </c>
      <c r="T3" s="187">
        <v>45145</v>
      </c>
      <c r="U3" s="187">
        <v>45190</v>
      </c>
      <c r="V3" s="187">
        <v>45244</v>
      </c>
      <c r="W3" s="187">
        <v>45234</v>
      </c>
      <c r="X3" s="187">
        <v>45348</v>
      </c>
      <c r="Y3" s="187">
        <v>45348</v>
      </c>
      <c r="Z3" s="187">
        <v>45348</v>
      </c>
      <c r="AA3" s="187">
        <v>45348</v>
      </c>
    </row>
    <row r="4" spans="1:27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/>
      <c r="L4" s="76">
        <f t="shared" ref="L4:L51" si="0">K4-(SUM(N4:AA4))</f>
        <v>0</v>
      </c>
      <c r="M4" s="77" t="str">
        <f t="shared" ref="M4:M51" si="1">IF(L4&lt;0,"ATENÇÃO","OK")</f>
        <v>OK</v>
      </c>
      <c r="N4" s="179"/>
      <c r="O4" s="179"/>
      <c r="P4" s="178"/>
      <c r="Q4" s="178"/>
      <c r="R4" s="178"/>
      <c r="S4" s="178"/>
      <c r="T4" s="179"/>
      <c r="U4" s="181"/>
      <c r="V4" s="189"/>
      <c r="W4" s="194"/>
      <c r="X4" s="197"/>
      <c r="Y4" s="194"/>
      <c r="Z4" s="220"/>
      <c r="AA4" s="33"/>
    </row>
    <row r="5" spans="1:27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/>
      <c r="L5" s="23">
        <f t="shared" si="0"/>
        <v>0</v>
      </c>
      <c r="M5" s="24" t="str">
        <f t="shared" si="1"/>
        <v>OK</v>
      </c>
      <c r="N5" s="179"/>
      <c r="O5" s="179"/>
      <c r="P5" s="178"/>
      <c r="Q5" s="178"/>
      <c r="R5" s="178"/>
      <c r="S5" s="178"/>
      <c r="T5" s="179"/>
      <c r="U5" s="179"/>
      <c r="V5" s="198"/>
      <c r="W5" s="194"/>
      <c r="X5" s="197"/>
      <c r="Y5" s="194"/>
      <c r="Z5" s="220"/>
      <c r="AA5" s="33"/>
    </row>
    <row r="6" spans="1:27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 t="shared" si="0"/>
        <v>0</v>
      </c>
      <c r="M6" s="24" t="str">
        <f t="shared" si="1"/>
        <v>OK</v>
      </c>
      <c r="N6" s="185"/>
      <c r="O6" s="179"/>
      <c r="P6" s="178"/>
      <c r="Q6" s="178"/>
      <c r="R6" s="178"/>
      <c r="S6" s="178"/>
      <c r="T6" s="179"/>
      <c r="U6" s="181"/>
      <c r="V6" s="189"/>
      <c r="W6" s="194"/>
      <c r="X6" s="197"/>
      <c r="Y6" s="194"/>
      <c r="Z6" s="220"/>
      <c r="AA6" s="33"/>
    </row>
    <row r="7" spans="1:27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/>
      <c r="L7" s="23">
        <f t="shared" si="0"/>
        <v>0</v>
      </c>
      <c r="M7" s="24" t="str">
        <f t="shared" si="1"/>
        <v>OK</v>
      </c>
      <c r="N7" s="185"/>
      <c r="O7" s="179"/>
      <c r="P7" s="178"/>
      <c r="Q7" s="178"/>
      <c r="R7" s="178"/>
      <c r="S7" s="178"/>
      <c r="T7" s="179"/>
      <c r="U7" s="179"/>
      <c r="V7" s="198"/>
      <c r="W7" s="194"/>
      <c r="X7" s="197"/>
      <c r="Y7" s="194"/>
      <c r="Z7" s="220"/>
      <c r="AA7" s="33"/>
    </row>
    <row r="8" spans="1:27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 t="shared" si="0"/>
        <v>0</v>
      </c>
      <c r="M8" s="24" t="str">
        <f t="shared" si="1"/>
        <v>OK</v>
      </c>
      <c r="N8" s="185"/>
      <c r="O8" s="179"/>
      <c r="P8" s="178"/>
      <c r="Q8" s="178"/>
      <c r="R8" s="178"/>
      <c r="S8" s="178"/>
      <c r="T8" s="179"/>
      <c r="U8" s="181"/>
      <c r="V8" s="189"/>
      <c r="W8" s="194"/>
      <c r="X8" s="197"/>
      <c r="Y8" s="194"/>
      <c r="Z8" s="220"/>
      <c r="AA8" s="33"/>
    </row>
    <row r="9" spans="1:27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si="0"/>
        <v>0</v>
      </c>
      <c r="M9" s="24" t="str">
        <f t="shared" si="1"/>
        <v>OK</v>
      </c>
      <c r="N9" s="185"/>
      <c r="O9" s="179"/>
      <c r="P9" s="178"/>
      <c r="Q9" s="178"/>
      <c r="R9" s="178"/>
      <c r="S9" s="178"/>
      <c r="T9" s="179"/>
      <c r="U9" s="179"/>
      <c r="V9" s="198"/>
      <c r="W9" s="194"/>
      <c r="X9" s="197"/>
      <c r="Y9" s="194"/>
      <c r="Z9" s="220"/>
      <c r="AA9" s="33"/>
    </row>
    <row r="10" spans="1:27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 t="shared" si="0"/>
        <v>0</v>
      </c>
      <c r="M10" s="24" t="str">
        <f t="shared" si="1"/>
        <v>OK</v>
      </c>
      <c r="N10" s="179"/>
      <c r="O10" s="179"/>
      <c r="P10" s="178"/>
      <c r="Q10" s="178"/>
      <c r="R10" s="178"/>
      <c r="S10" s="178"/>
      <c r="T10" s="179"/>
      <c r="U10" s="181"/>
      <c r="V10" s="189"/>
      <c r="W10" s="194"/>
      <c r="X10" s="197"/>
      <c r="Y10" s="194"/>
      <c r="Z10" s="220"/>
      <c r="AA10" s="33"/>
    </row>
    <row r="11" spans="1:27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si="0"/>
        <v>0</v>
      </c>
      <c r="M11" s="24" t="str">
        <f t="shared" si="1"/>
        <v>OK</v>
      </c>
      <c r="N11" s="179"/>
      <c r="O11" s="179"/>
      <c r="P11" s="178"/>
      <c r="Q11" s="178"/>
      <c r="R11" s="178"/>
      <c r="S11" s="178"/>
      <c r="T11" s="179"/>
      <c r="U11" s="179"/>
      <c r="V11" s="198"/>
      <c r="W11" s="194"/>
      <c r="X11" s="197"/>
      <c r="Y11" s="194"/>
      <c r="Z11" s="220"/>
      <c r="AA11" s="33"/>
    </row>
    <row r="12" spans="1:27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/>
      <c r="L12" s="23">
        <f t="shared" si="0"/>
        <v>0</v>
      </c>
      <c r="M12" s="24" t="str">
        <f t="shared" si="1"/>
        <v>OK</v>
      </c>
      <c r="N12" s="185"/>
      <c r="O12" s="179"/>
      <c r="P12" s="178"/>
      <c r="Q12" s="178"/>
      <c r="R12" s="178"/>
      <c r="S12" s="178"/>
      <c r="T12" s="179"/>
      <c r="U12" s="181"/>
      <c r="V12" s="189"/>
      <c r="W12" s="194"/>
      <c r="X12" s="197"/>
      <c r="Y12" s="194"/>
      <c r="Z12" s="220"/>
      <c r="AA12" s="33"/>
    </row>
    <row r="13" spans="1:27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/>
      <c r="L13" s="23">
        <f t="shared" si="0"/>
        <v>0</v>
      </c>
      <c r="M13" s="24" t="str">
        <f t="shared" si="1"/>
        <v>OK</v>
      </c>
      <c r="N13" s="179"/>
      <c r="O13" s="179"/>
      <c r="P13" s="178"/>
      <c r="Q13" s="178"/>
      <c r="R13" s="178"/>
      <c r="S13" s="178"/>
      <c r="T13" s="179"/>
      <c r="U13" s="179"/>
      <c r="V13" s="198"/>
      <c r="W13" s="194"/>
      <c r="X13" s="197"/>
      <c r="Y13" s="194"/>
      <c r="Z13" s="220"/>
      <c r="AA13" s="33"/>
    </row>
    <row r="14" spans="1:27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si="0"/>
        <v>0</v>
      </c>
      <c r="M14" s="24" t="str">
        <f t="shared" si="1"/>
        <v>OK</v>
      </c>
      <c r="N14" s="179"/>
      <c r="O14" s="179"/>
      <c r="P14" s="179"/>
      <c r="Q14" s="178"/>
      <c r="R14" s="179"/>
      <c r="S14" s="178"/>
      <c r="T14" s="178"/>
      <c r="U14" s="180"/>
      <c r="V14" s="198"/>
      <c r="W14" s="194"/>
      <c r="X14" s="197"/>
      <c r="Y14" s="194"/>
      <c r="Z14" s="220"/>
      <c r="AA14" s="33"/>
    </row>
    <row r="15" spans="1:27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0"/>
        <v>0</v>
      </c>
      <c r="M15" s="24" t="str">
        <f t="shared" si="1"/>
        <v>OK</v>
      </c>
      <c r="N15" s="179"/>
      <c r="O15" s="179"/>
      <c r="P15" s="179"/>
      <c r="Q15" s="178"/>
      <c r="R15" s="179"/>
      <c r="S15" s="178"/>
      <c r="T15" s="178"/>
      <c r="U15" s="180"/>
      <c r="V15" s="198"/>
      <c r="W15" s="194"/>
      <c r="X15" s="197"/>
      <c r="Y15" s="194"/>
      <c r="Z15" s="220"/>
      <c r="AA15" s="33"/>
    </row>
    <row r="16" spans="1:27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0"/>
        <v>0</v>
      </c>
      <c r="M16" s="24" t="str">
        <f t="shared" si="1"/>
        <v>OK</v>
      </c>
      <c r="N16" s="179"/>
      <c r="O16" s="179"/>
      <c r="P16" s="178"/>
      <c r="Q16" s="178"/>
      <c r="R16" s="178"/>
      <c r="S16" s="178"/>
      <c r="T16" s="178"/>
      <c r="U16" s="180"/>
      <c r="V16" s="198"/>
      <c r="W16" s="194"/>
      <c r="X16" s="198"/>
      <c r="Y16" s="194"/>
      <c r="Z16" s="220"/>
      <c r="AA16" s="33"/>
    </row>
    <row r="17" spans="1:27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0"/>
        <v>0</v>
      </c>
      <c r="M17" s="24" t="str">
        <f t="shared" si="1"/>
        <v>OK</v>
      </c>
      <c r="N17" s="179"/>
      <c r="O17" s="179"/>
      <c r="P17" s="178"/>
      <c r="Q17" s="178"/>
      <c r="R17" s="178"/>
      <c r="S17" s="178"/>
      <c r="T17" s="178"/>
      <c r="U17" s="180"/>
      <c r="V17" s="198"/>
      <c r="W17" s="194"/>
      <c r="X17" s="198"/>
      <c r="Y17" s="194"/>
      <c r="Z17" s="220"/>
      <c r="AA17" s="33"/>
    </row>
    <row r="18" spans="1:27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0"/>
        <v>0</v>
      </c>
      <c r="M18" s="24" t="str">
        <f t="shared" si="1"/>
        <v>OK</v>
      </c>
      <c r="N18" s="179"/>
      <c r="O18" s="179"/>
      <c r="P18" s="178"/>
      <c r="Q18" s="179"/>
      <c r="R18" s="178"/>
      <c r="S18" s="179"/>
      <c r="T18" s="178"/>
      <c r="U18" s="180"/>
      <c r="V18" s="198"/>
      <c r="W18" s="194"/>
      <c r="X18" s="197"/>
      <c r="Y18" s="194"/>
      <c r="Z18" s="220"/>
      <c r="AA18" s="33"/>
    </row>
    <row r="19" spans="1:27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0"/>
        <v>0</v>
      </c>
      <c r="M19" s="24" t="str">
        <f t="shared" si="1"/>
        <v>OK</v>
      </c>
      <c r="N19" s="179"/>
      <c r="O19" s="179"/>
      <c r="P19" s="178"/>
      <c r="Q19" s="179"/>
      <c r="R19" s="178"/>
      <c r="S19" s="179"/>
      <c r="T19" s="178"/>
      <c r="U19" s="180"/>
      <c r="V19" s="198"/>
      <c r="W19" s="194"/>
      <c r="X19" s="197"/>
      <c r="Y19" s="194"/>
      <c r="Z19" s="220"/>
      <c r="AA19" s="33"/>
    </row>
    <row r="20" spans="1:27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si="0"/>
        <v>0</v>
      </c>
      <c r="M20" s="24" t="str">
        <f t="shared" si="1"/>
        <v>OK</v>
      </c>
      <c r="N20" s="184"/>
      <c r="O20" s="182"/>
      <c r="P20" s="183"/>
      <c r="Q20" s="183"/>
      <c r="R20" s="183"/>
      <c r="S20" s="183"/>
      <c r="T20" s="183"/>
      <c r="U20" s="183"/>
      <c r="V20" s="199"/>
      <c r="W20" s="199"/>
      <c r="X20" s="195"/>
      <c r="Y20" s="195"/>
      <c r="Z20" s="224"/>
      <c r="AA20" s="195"/>
    </row>
    <row r="21" spans="1:27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0"/>
        <v>0</v>
      </c>
      <c r="M21" s="24" t="str">
        <f t="shared" si="1"/>
        <v>OK</v>
      </c>
      <c r="N21" s="183"/>
      <c r="O21" s="183"/>
      <c r="P21" s="183"/>
      <c r="Q21" s="183"/>
      <c r="R21" s="183"/>
      <c r="S21" s="183"/>
      <c r="T21" s="183"/>
      <c r="U21" s="183"/>
      <c r="V21" s="199"/>
      <c r="W21" s="199"/>
      <c r="X21" s="195"/>
      <c r="Y21" s="195"/>
      <c r="Z21" s="224"/>
      <c r="AA21" s="195"/>
    </row>
    <row r="22" spans="1:27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84"/>
      <c r="O22" s="182"/>
      <c r="P22" s="183"/>
      <c r="Q22" s="183"/>
      <c r="R22" s="183"/>
      <c r="S22" s="183"/>
      <c r="T22" s="183"/>
      <c r="U22" s="183"/>
      <c r="V22" s="199"/>
      <c r="W22" s="199"/>
      <c r="X22" s="195"/>
      <c r="Y22" s="195"/>
      <c r="Z22" s="224"/>
      <c r="AA22" s="195"/>
    </row>
    <row r="23" spans="1:27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83"/>
      <c r="O23" s="183"/>
      <c r="P23" s="183"/>
      <c r="Q23" s="183"/>
      <c r="R23" s="183"/>
      <c r="S23" s="183"/>
      <c r="T23" s="183"/>
      <c r="U23" s="183"/>
      <c r="V23" s="199"/>
      <c r="W23" s="199"/>
      <c r="X23" s="195"/>
      <c r="Y23" s="195"/>
      <c r="Z23" s="224"/>
      <c r="AA23" s="195"/>
    </row>
    <row r="24" spans="1:27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179"/>
      <c r="O24" s="179"/>
      <c r="P24" s="179"/>
      <c r="Q24" s="178"/>
      <c r="R24" s="179"/>
      <c r="S24" s="178"/>
      <c r="T24" s="178"/>
      <c r="U24" s="180"/>
      <c r="V24" s="198"/>
      <c r="W24" s="194"/>
      <c r="X24" s="197"/>
      <c r="Y24" s="194"/>
      <c r="Z24" s="220"/>
      <c r="AA24" s="33"/>
    </row>
    <row r="25" spans="1:27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179"/>
      <c r="O25" s="179"/>
      <c r="P25" s="179"/>
      <c r="Q25" s="178"/>
      <c r="R25" s="179"/>
      <c r="S25" s="178"/>
      <c r="T25" s="178"/>
      <c r="U25" s="180"/>
      <c r="V25" s="198"/>
      <c r="W25" s="194"/>
      <c r="X25" s="197"/>
      <c r="Y25" s="194"/>
      <c r="Z25" s="220"/>
      <c r="AA25" s="33"/>
    </row>
    <row r="26" spans="1:27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0"/>
        <v>0</v>
      </c>
      <c r="M26" s="24" t="str">
        <f t="shared" si="1"/>
        <v>OK</v>
      </c>
      <c r="N26" s="179"/>
      <c r="O26" s="179"/>
      <c r="P26" s="178"/>
      <c r="Q26" s="178"/>
      <c r="R26" s="178"/>
      <c r="S26" s="178"/>
      <c r="T26" s="178"/>
      <c r="U26" s="180"/>
      <c r="V26" s="198"/>
      <c r="W26" s="194"/>
      <c r="X26" s="198"/>
      <c r="Y26" s="194"/>
      <c r="Z26" s="220"/>
      <c r="AA26" s="33"/>
    </row>
    <row r="27" spans="1:27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0"/>
        <v>0</v>
      </c>
      <c r="M27" s="24" t="str">
        <f t="shared" si="1"/>
        <v>OK</v>
      </c>
      <c r="N27" s="179"/>
      <c r="O27" s="179"/>
      <c r="P27" s="178"/>
      <c r="Q27" s="178"/>
      <c r="R27" s="178"/>
      <c r="S27" s="178"/>
      <c r="T27" s="178"/>
      <c r="U27" s="180"/>
      <c r="V27" s="198"/>
      <c r="W27" s="194"/>
      <c r="X27" s="198"/>
      <c r="Y27" s="194"/>
      <c r="Z27" s="220"/>
      <c r="AA27" s="33"/>
    </row>
    <row r="28" spans="1:27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0"/>
        <v>0</v>
      </c>
      <c r="M28" s="24" t="str">
        <f t="shared" si="1"/>
        <v>OK</v>
      </c>
      <c r="N28" s="179"/>
      <c r="O28" s="179"/>
      <c r="P28" s="178"/>
      <c r="Q28" s="179"/>
      <c r="R28" s="178"/>
      <c r="S28" s="179"/>
      <c r="T28" s="178"/>
      <c r="U28" s="180"/>
      <c r="V28" s="198"/>
      <c r="W28" s="194"/>
      <c r="X28" s="197"/>
      <c r="Y28" s="194"/>
      <c r="Z28" s="220"/>
      <c r="AA28" s="33"/>
    </row>
    <row r="29" spans="1:27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0"/>
        <v>0</v>
      </c>
      <c r="M29" s="24" t="str">
        <f t="shared" si="1"/>
        <v>OK</v>
      </c>
      <c r="N29" s="179"/>
      <c r="O29" s="179"/>
      <c r="P29" s="178"/>
      <c r="Q29" s="179"/>
      <c r="R29" s="178"/>
      <c r="S29" s="179"/>
      <c r="T29" s="178"/>
      <c r="U29" s="180"/>
      <c r="V29" s="198"/>
      <c r="W29" s="194"/>
      <c r="X29" s="197"/>
      <c r="Y29" s="194"/>
      <c r="Z29" s="220"/>
      <c r="AA29" s="33"/>
    </row>
    <row r="30" spans="1:27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0"/>
        <v>0</v>
      </c>
      <c r="M30" s="24" t="str">
        <f t="shared" si="1"/>
        <v>OK</v>
      </c>
      <c r="N30" s="184"/>
      <c r="O30" s="182"/>
      <c r="P30" s="183"/>
      <c r="Q30" s="183"/>
      <c r="R30" s="183"/>
      <c r="S30" s="183"/>
      <c r="T30" s="183"/>
      <c r="U30" s="183"/>
      <c r="V30" s="199"/>
      <c r="W30" s="199"/>
      <c r="X30" s="195"/>
      <c r="Y30" s="195"/>
      <c r="Z30" s="224"/>
      <c r="AA30" s="195"/>
    </row>
    <row r="31" spans="1:27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0"/>
        <v>0</v>
      </c>
      <c r="M31" s="24" t="str">
        <f t="shared" si="1"/>
        <v>OK</v>
      </c>
      <c r="N31" s="183"/>
      <c r="O31" s="183"/>
      <c r="P31" s="183"/>
      <c r="Q31" s="183"/>
      <c r="R31" s="183"/>
      <c r="S31" s="183"/>
      <c r="T31" s="183"/>
      <c r="U31" s="183"/>
      <c r="V31" s="199"/>
      <c r="W31" s="199"/>
      <c r="X31" s="195"/>
      <c r="Y31" s="195"/>
      <c r="Z31" s="224"/>
      <c r="AA31" s="195"/>
    </row>
    <row r="32" spans="1:27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>
        <v>10000</v>
      </c>
      <c r="L32" s="23">
        <f t="shared" si="0"/>
        <v>0</v>
      </c>
      <c r="M32" s="24" t="str">
        <f t="shared" si="1"/>
        <v>OK</v>
      </c>
      <c r="N32" s="186">
        <v>500</v>
      </c>
      <c r="O32" s="186">
        <v>1000</v>
      </c>
      <c r="P32" s="186">
        <v>1000</v>
      </c>
      <c r="Q32" s="186">
        <v>1000</v>
      </c>
      <c r="R32" s="183"/>
      <c r="S32" s="183"/>
      <c r="T32" s="186">
        <v>2000</v>
      </c>
      <c r="U32" s="183"/>
      <c r="V32" s="199"/>
      <c r="W32" s="186">
        <v>4500</v>
      </c>
      <c r="X32" s="195"/>
      <c r="Y32" s="195"/>
      <c r="Z32" s="224"/>
      <c r="AA32" s="195"/>
    </row>
    <row r="33" spans="1:27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>
        <v>10</v>
      </c>
      <c r="L33" s="23">
        <f t="shared" si="0"/>
        <v>10</v>
      </c>
      <c r="M33" s="24" t="str">
        <f t="shared" si="1"/>
        <v>OK</v>
      </c>
      <c r="N33" s="183"/>
      <c r="O33" s="183"/>
      <c r="P33" s="183"/>
      <c r="Q33" s="183"/>
      <c r="R33" s="183"/>
      <c r="S33" s="183"/>
      <c r="T33" s="183"/>
      <c r="U33" s="183"/>
      <c r="V33" s="199"/>
      <c r="W33" s="199"/>
      <c r="X33" s="195"/>
      <c r="Y33" s="195"/>
      <c r="Z33" s="224"/>
      <c r="AA33" s="195"/>
    </row>
    <row r="34" spans="1:27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>
        <v>30000</v>
      </c>
      <c r="L34" s="23">
        <f t="shared" si="0"/>
        <v>14500</v>
      </c>
      <c r="M34" s="24" t="str">
        <f t="shared" si="1"/>
        <v>OK</v>
      </c>
      <c r="N34" s="183"/>
      <c r="O34" s="183"/>
      <c r="P34" s="183"/>
      <c r="Q34" s="183"/>
      <c r="R34" s="183"/>
      <c r="S34" s="186">
        <v>1500</v>
      </c>
      <c r="T34" s="183"/>
      <c r="U34" s="183"/>
      <c r="V34" s="186">
        <v>6000</v>
      </c>
      <c r="W34" s="199"/>
      <c r="X34" s="227">
        <v>5000</v>
      </c>
      <c r="Y34" s="227">
        <v>2000</v>
      </c>
      <c r="Z34" s="227">
        <v>500</v>
      </c>
      <c r="AA34" s="227">
        <v>500</v>
      </c>
    </row>
    <row r="35" spans="1:27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>
        <v>50</v>
      </c>
      <c r="L35" s="23">
        <f t="shared" si="0"/>
        <v>38</v>
      </c>
      <c r="M35" s="24" t="str">
        <f t="shared" si="1"/>
        <v>OK</v>
      </c>
      <c r="N35" s="183"/>
      <c r="O35" s="183"/>
      <c r="P35" s="183"/>
      <c r="Q35" s="183"/>
      <c r="R35" s="183"/>
      <c r="S35" s="186">
        <v>4</v>
      </c>
      <c r="T35" s="183"/>
      <c r="U35" s="186">
        <v>1</v>
      </c>
      <c r="V35" s="199"/>
      <c r="W35" s="199"/>
      <c r="X35" s="227">
        <v>4</v>
      </c>
      <c r="Y35" s="227">
        <v>3</v>
      </c>
      <c r="Z35" s="224"/>
      <c r="AA35" s="224"/>
    </row>
    <row r="36" spans="1:27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>
        <v>25000</v>
      </c>
      <c r="L36" s="23">
        <f t="shared" si="0"/>
        <v>20750</v>
      </c>
      <c r="M36" s="24" t="str">
        <f t="shared" si="1"/>
        <v>OK</v>
      </c>
      <c r="N36" s="183"/>
      <c r="O36" s="183"/>
      <c r="P36" s="183"/>
      <c r="Q36" s="183"/>
      <c r="R36" s="186">
        <v>2250</v>
      </c>
      <c r="S36" s="186">
        <v>1700</v>
      </c>
      <c r="T36" s="183"/>
      <c r="U36" s="183"/>
      <c r="V36" s="199"/>
      <c r="W36" s="199"/>
      <c r="X36" s="195"/>
      <c r="Y36" s="195"/>
      <c r="Z36" s="227">
        <v>300</v>
      </c>
      <c r="AA36" s="224"/>
    </row>
    <row r="37" spans="1:27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>
        <v>10</v>
      </c>
      <c r="L37" s="23">
        <f t="shared" si="0"/>
        <v>10</v>
      </c>
      <c r="M37" s="24" t="str">
        <f t="shared" si="1"/>
        <v>OK</v>
      </c>
      <c r="N37" s="183"/>
      <c r="O37" s="183"/>
      <c r="P37" s="183"/>
      <c r="Q37" s="183"/>
      <c r="R37" s="183"/>
      <c r="S37" s="183"/>
      <c r="T37" s="183"/>
      <c r="U37" s="183"/>
      <c r="V37" s="199"/>
      <c r="W37" s="199"/>
      <c r="X37" s="195"/>
      <c r="Y37" s="195"/>
      <c r="Z37" s="224"/>
      <c r="AA37" s="224"/>
    </row>
    <row r="38" spans="1:27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>
        <v>25000</v>
      </c>
      <c r="L38" s="23">
        <f t="shared" si="0"/>
        <v>18716</v>
      </c>
      <c r="M38" s="24" t="str">
        <f t="shared" si="1"/>
        <v>OK</v>
      </c>
      <c r="N38" s="183"/>
      <c r="O38" s="183"/>
      <c r="P38" s="183"/>
      <c r="Q38" s="183"/>
      <c r="R38" s="183"/>
      <c r="S38" s="186">
        <v>334</v>
      </c>
      <c r="T38" s="183"/>
      <c r="U38" s="186">
        <v>150</v>
      </c>
      <c r="V38" s="186">
        <v>300</v>
      </c>
      <c r="W38" s="199"/>
      <c r="X38" s="227">
        <v>1500</v>
      </c>
      <c r="Y38" s="227">
        <v>3000</v>
      </c>
      <c r="Z38" s="227">
        <v>500</v>
      </c>
      <c r="AA38" s="227">
        <v>500</v>
      </c>
    </row>
    <row r="39" spans="1:27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>
        <v>30</v>
      </c>
      <c r="L39" s="23">
        <f t="shared" si="0"/>
        <v>22</v>
      </c>
      <c r="M39" s="24" t="str">
        <f t="shared" si="1"/>
        <v>OK</v>
      </c>
      <c r="N39" s="183"/>
      <c r="O39" s="183"/>
      <c r="P39" s="183"/>
      <c r="Q39" s="183"/>
      <c r="R39" s="183"/>
      <c r="S39" s="186">
        <v>2</v>
      </c>
      <c r="T39" s="183"/>
      <c r="U39" s="186">
        <v>4</v>
      </c>
      <c r="V39" s="199"/>
      <c r="W39" s="199"/>
      <c r="X39" s="195"/>
      <c r="Y39" s="227">
        <v>2</v>
      </c>
      <c r="Z39" s="224"/>
      <c r="AA39" s="224"/>
    </row>
    <row r="40" spans="1:27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83"/>
      <c r="O40" s="183"/>
      <c r="P40" s="183"/>
      <c r="Q40" s="183"/>
      <c r="R40" s="183"/>
      <c r="S40" s="183"/>
      <c r="T40" s="183"/>
      <c r="U40" s="183"/>
      <c r="V40" s="199"/>
      <c r="W40" s="199"/>
      <c r="X40" s="195"/>
      <c r="Y40" s="195"/>
      <c r="Z40" s="224"/>
      <c r="AA40" s="195"/>
    </row>
    <row r="41" spans="1:27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83"/>
      <c r="O41" s="183"/>
      <c r="P41" s="183"/>
      <c r="Q41" s="183"/>
      <c r="R41" s="183"/>
      <c r="S41" s="183"/>
      <c r="T41" s="183"/>
      <c r="U41" s="183"/>
      <c r="V41" s="199"/>
      <c r="W41" s="199"/>
      <c r="X41" s="195"/>
      <c r="Y41" s="195"/>
      <c r="Z41" s="224"/>
      <c r="AA41" s="195"/>
    </row>
    <row r="42" spans="1:27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179"/>
      <c r="O42" s="179"/>
      <c r="P42" s="179"/>
      <c r="Q42" s="178"/>
      <c r="R42" s="179"/>
      <c r="S42" s="178"/>
      <c r="T42" s="178"/>
      <c r="U42" s="180"/>
      <c r="V42" s="198"/>
      <c r="W42" s="194"/>
      <c r="X42" s="197"/>
      <c r="Y42" s="194"/>
      <c r="Z42" s="220"/>
      <c r="AA42" s="33"/>
    </row>
    <row r="43" spans="1:27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179"/>
      <c r="O43" s="179"/>
      <c r="P43" s="179"/>
      <c r="Q43" s="178"/>
      <c r="R43" s="179"/>
      <c r="S43" s="178"/>
      <c r="T43" s="178"/>
      <c r="U43" s="180"/>
      <c r="V43" s="198"/>
      <c r="W43" s="194"/>
      <c r="X43" s="197"/>
      <c r="Y43" s="194"/>
      <c r="Z43" s="220"/>
      <c r="AA43" s="33"/>
    </row>
    <row r="44" spans="1:27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179"/>
      <c r="O44" s="179"/>
      <c r="P44" s="178"/>
      <c r="Q44" s="178"/>
      <c r="R44" s="178"/>
      <c r="S44" s="178"/>
      <c r="T44" s="178"/>
      <c r="U44" s="180"/>
      <c r="V44" s="198"/>
      <c r="W44" s="194"/>
      <c r="X44" s="198"/>
      <c r="Y44" s="194"/>
      <c r="Z44" s="220"/>
      <c r="AA44" s="33"/>
    </row>
    <row r="45" spans="1:27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179"/>
      <c r="O45" s="179"/>
      <c r="P45" s="178"/>
      <c r="Q45" s="178"/>
      <c r="R45" s="178"/>
      <c r="S45" s="178"/>
      <c r="T45" s="178"/>
      <c r="U45" s="180"/>
      <c r="V45" s="198"/>
      <c r="W45" s="194"/>
      <c r="X45" s="198"/>
      <c r="Y45" s="194"/>
      <c r="Z45" s="220"/>
      <c r="AA45" s="33"/>
    </row>
    <row r="46" spans="1:27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179"/>
      <c r="O46" s="179"/>
      <c r="P46" s="178"/>
      <c r="Q46" s="179"/>
      <c r="R46" s="178"/>
      <c r="S46" s="179"/>
      <c r="T46" s="178"/>
      <c r="U46" s="180"/>
      <c r="V46" s="198"/>
      <c r="W46" s="194"/>
      <c r="X46" s="197"/>
      <c r="Y46" s="194"/>
      <c r="Z46" s="220"/>
      <c r="AA46" s="33"/>
    </row>
    <row r="47" spans="1:27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179"/>
      <c r="O47" s="179"/>
      <c r="P47" s="178"/>
      <c r="Q47" s="179"/>
      <c r="R47" s="178"/>
      <c r="S47" s="179"/>
      <c r="T47" s="178"/>
      <c r="U47" s="180"/>
      <c r="V47" s="198"/>
      <c r="W47" s="194"/>
      <c r="X47" s="197"/>
      <c r="Y47" s="194"/>
      <c r="Z47" s="220"/>
      <c r="AA47" s="33"/>
    </row>
    <row r="48" spans="1:27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179"/>
      <c r="O48" s="179"/>
      <c r="P48" s="178"/>
      <c r="Q48" s="179"/>
      <c r="R48" s="178"/>
      <c r="S48" s="179"/>
      <c r="T48" s="178"/>
      <c r="U48" s="180"/>
      <c r="V48" s="198"/>
      <c r="W48" s="194"/>
      <c r="X48" s="197"/>
      <c r="Y48" s="194"/>
      <c r="Z48" s="220"/>
      <c r="AA48" s="33"/>
    </row>
    <row r="49" spans="1:28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179"/>
      <c r="O49" s="179"/>
      <c r="P49" s="178"/>
      <c r="Q49" s="179"/>
      <c r="R49" s="178"/>
      <c r="S49" s="179"/>
      <c r="T49" s="178"/>
      <c r="U49" s="180"/>
      <c r="V49" s="198"/>
      <c r="W49" s="194"/>
      <c r="X49" s="197"/>
      <c r="Y49" s="194"/>
      <c r="Z49" s="220"/>
      <c r="AA49" s="33"/>
    </row>
    <row r="50" spans="1:28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184"/>
      <c r="O50" s="182"/>
      <c r="P50" s="183"/>
      <c r="Q50" s="183"/>
      <c r="R50" s="183"/>
      <c r="S50" s="183"/>
      <c r="T50" s="183"/>
      <c r="U50" s="183"/>
      <c r="V50" s="199"/>
      <c r="W50" s="199"/>
      <c r="X50" s="195"/>
      <c r="Y50" s="195"/>
      <c r="Z50" s="224"/>
      <c r="AA50" s="195"/>
    </row>
    <row r="51" spans="1:28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183"/>
      <c r="O51" s="183"/>
      <c r="P51" s="183"/>
      <c r="Q51" s="183"/>
      <c r="R51" s="183"/>
      <c r="S51" s="183"/>
      <c r="T51" s="183"/>
      <c r="U51" s="183"/>
      <c r="V51" s="199"/>
      <c r="W51" s="199"/>
      <c r="X51" s="195"/>
      <c r="Y51" s="195"/>
      <c r="Z51" s="224"/>
      <c r="AA51" s="195"/>
    </row>
    <row r="52" spans="1:28" x14ac:dyDescent="0.25">
      <c r="K52" s="6">
        <f>SUM(K4:K51)</f>
        <v>90100</v>
      </c>
      <c r="L52" s="6">
        <f>SUM(L4:L51)</f>
        <v>54046</v>
      </c>
      <c r="N52" s="212">
        <f>SUMPRODUCT($J$4:$J$51,N4:N51)</f>
        <v>1800</v>
      </c>
      <c r="O52" s="212">
        <f t="shared" ref="O52:AA52" si="2">SUMPRODUCT($J$4:$J$51,O4:O51)</f>
        <v>3600</v>
      </c>
      <c r="P52" s="212">
        <f t="shared" si="2"/>
        <v>3600</v>
      </c>
      <c r="Q52" s="212">
        <f t="shared" si="2"/>
        <v>3600</v>
      </c>
      <c r="R52" s="212">
        <f t="shared" si="2"/>
        <v>20250</v>
      </c>
      <c r="S52" s="212">
        <f t="shared" si="2"/>
        <v>32379.32</v>
      </c>
      <c r="T52" s="212">
        <f t="shared" si="2"/>
        <v>7200</v>
      </c>
      <c r="U52" s="212">
        <f t="shared" si="2"/>
        <v>3670</v>
      </c>
      <c r="V52" s="273">
        <f t="shared" si="2"/>
        <v>49164</v>
      </c>
      <c r="W52" s="273">
        <f t="shared" si="2"/>
        <v>16200</v>
      </c>
      <c r="X52" s="273">
        <f t="shared" si="2"/>
        <v>53162</v>
      </c>
      <c r="Y52" s="273">
        <f t="shared" si="2"/>
        <v>43174</v>
      </c>
      <c r="Z52" s="273">
        <f t="shared" si="2"/>
        <v>10825</v>
      </c>
      <c r="AA52" s="273">
        <f t="shared" si="2"/>
        <v>8125</v>
      </c>
      <c r="AB52" s="246">
        <f>SUM(N52:AA52)</f>
        <v>256749.32</v>
      </c>
    </row>
    <row r="53" spans="1:28" ht="19.05" x14ac:dyDescent="0.25">
      <c r="N53" s="40"/>
      <c r="O53" s="40"/>
    </row>
    <row r="54" spans="1:28" x14ac:dyDescent="0.25">
      <c r="Z54" s="275"/>
    </row>
    <row r="55" spans="1:28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96">
    <mergeCell ref="T1:T2"/>
    <mergeCell ref="A1:B1"/>
    <mergeCell ref="C1:J1"/>
    <mergeCell ref="V1:V2"/>
    <mergeCell ref="K1:M1"/>
    <mergeCell ref="U1:U2"/>
    <mergeCell ref="N1:N2"/>
    <mergeCell ref="O1:O2"/>
    <mergeCell ref="P1:P2"/>
    <mergeCell ref="Q1:Q2"/>
    <mergeCell ref="R1:R2"/>
    <mergeCell ref="S1:S2"/>
    <mergeCell ref="A2:M2"/>
    <mergeCell ref="W1:W2"/>
    <mergeCell ref="X1:X2"/>
    <mergeCell ref="Y1:Y2"/>
    <mergeCell ref="Z1:Z2"/>
    <mergeCell ref="AA1:AA2"/>
    <mergeCell ref="A4:A13"/>
    <mergeCell ref="B4:B5"/>
    <mergeCell ref="C4:C5"/>
    <mergeCell ref="E4:E5"/>
    <mergeCell ref="B6:B7"/>
    <mergeCell ref="C6:C7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E40:E4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E50:E51"/>
    <mergeCell ref="B12:B13"/>
    <mergeCell ref="C12:C13"/>
    <mergeCell ref="E12:E13"/>
    <mergeCell ref="E6:E7"/>
    <mergeCell ref="B8:B9"/>
    <mergeCell ref="C8:C9"/>
    <mergeCell ref="E8:E9"/>
    <mergeCell ref="B10:B11"/>
    <mergeCell ref="C10:C11"/>
    <mergeCell ref="E10:E11"/>
    <mergeCell ref="B38:B39"/>
    <mergeCell ref="C38:C39"/>
    <mergeCell ref="E38:E39"/>
    <mergeCell ref="B40:B41"/>
    <mergeCell ref="C40:C41"/>
    <mergeCell ref="G55:T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181F-A7FB-4785-BD20-5DB2E3F95D59}">
  <sheetPr>
    <tabColor rgb="FF92D050"/>
  </sheetPr>
  <dimension ref="A1:AE55"/>
  <sheetViews>
    <sheetView zoomScale="80" zoomScaleNormal="80" workbookViewId="0">
      <selection activeCell="C1" sqref="C1:J1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46.7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31" width="15.75" style="2" customWidth="1"/>
    <col min="32" max="16384" width="9.75" style="2"/>
  </cols>
  <sheetData>
    <row r="1" spans="1:31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6" t="s">
        <v>42</v>
      </c>
      <c r="O1" s="326" t="s">
        <v>42</v>
      </c>
      <c r="P1" s="326" t="s">
        <v>42</v>
      </c>
      <c r="Q1" s="326" t="s">
        <v>42</v>
      </c>
      <c r="R1" s="326" t="s">
        <v>42</v>
      </c>
      <c r="S1" s="326" t="s">
        <v>42</v>
      </c>
      <c r="T1" s="326" t="s">
        <v>42</v>
      </c>
      <c r="U1" s="326" t="s">
        <v>42</v>
      </c>
      <c r="V1" s="326" t="s">
        <v>42</v>
      </c>
      <c r="W1" s="326" t="s">
        <v>42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  <c r="AD1" s="326" t="s">
        <v>42</v>
      </c>
      <c r="AE1" s="326" t="s">
        <v>42</v>
      </c>
    </row>
    <row r="2" spans="1:31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/>
      <c r="L4" s="76">
        <f>K4-(SUM(N4:AE4))</f>
        <v>0</v>
      </c>
      <c r="M4" s="77" t="str">
        <f t="shared" ref="M4:M51" si="0">IF(L4&lt;0,"ATENÇÃO","OK")</f>
        <v>OK</v>
      </c>
      <c r="N4" s="92"/>
      <c r="O4" s="92"/>
      <c r="P4" s="91"/>
      <c r="Q4" s="91"/>
      <c r="R4" s="91"/>
      <c r="S4" s="91"/>
      <c r="T4" s="92"/>
      <c r="U4" s="38"/>
      <c r="V4" s="35"/>
      <c r="W4" s="88"/>
      <c r="X4" s="91"/>
      <c r="Y4" s="88"/>
      <c r="Z4" s="33"/>
      <c r="AA4" s="33"/>
      <c r="AB4" s="33"/>
      <c r="AC4" s="33"/>
      <c r="AD4" s="33"/>
      <c r="AE4" s="33"/>
    </row>
    <row r="5" spans="1:31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/>
      <c r="L5" s="23">
        <f t="shared" ref="L5" si="1">K5-(SUM(N5:AE5))</f>
        <v>0</v>
      </c>
      <c r="M5" s="24" t="str">
        <f t="shared" si="0"/>
        <v>OK</v>
      </c>
      <c r="N5" s="92"/>
      <c r="O5" s="92"/>
      <c r="P5" s="91"/>
      <c r="Q5" s="91"/>
      <c r="R5" s="91"/>
      <c r="S5" s="91"/>
      <c r="T5" s="92"/>
      <c r="U5" s="92"/>
      <c r="V5" s="92"/>
      <c r="W5" s="88"/>
      <c r="X5" s="91"/>
      <c r="Y5" s="88"/>
      <c r="Z5" s="33"/>
      <c r="AA5" s="33"/>
      <c r="AB5" s="33"/>
      <c r="AC5" s="33"/>
      <c r="AD5" s="33"/>
      <c r="AE5" s="33"/>
    </row>
    <row r="6" spans="1:31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>K6-(SUM(N6:AE6))</f>
        <v>0</v>
      </c>
      <c r="M6" s="24" t="str">
        <f t="shared" si="0"/>
        <v>OK</v>
      </c>
      <c r="N6" s="87"/>
      <c r="O6" s="92"/>
      <c r="P6" s="91"/>
      <c r="Q6" s="91"/>
      <c r="R6" s="91"/>
      <c r="S6" s="91"/>
      <c r="T6" s="92"/>
      <c r="U6" s="38"/>
      <c r="V6" s="35"/>
      <c r="W6" s="88"/>
      <c r="X6" s="91"/>
      <c r="Y6" s="88"/>
      <c r="Z6" s="33"/>
      <c r="AA6" s="33"/>
      <c r="AB6" s="33"/>
      <c r="AC6" s="33"/>
      <c r="AD6" s="33"/>
      <c r="AE6" s="33"/>
    </row>
    <row r="7" spans="1:31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/>
      <c r="L7" s="23">
        <f t="shared" ref="L7" si="2">K7-(SUM(N7:AE7))</f>
        <v>0</v>
      </c>
      <c r="M7" s="24" t="str">
        <f t="shared" si="0"/>
        <v>OK</v>
      </c>
      <c r="N7" s="87"/>
      <c r="O7" s="92"/>
      <c r="P7" s="91"/>
      <c r="Q7" s="91"/>
      <c r="R7" s="91"/>
      <c r="S7" s="91"/>
      <c r="T7" s="92"/>
      <c r="U7" s="92"/>
      <c r="V7" s="92"/>
      <c r="W7" s="88"/>
      <c r="X7" s="91"/>
      <c r="Y7" s="88"/>
      <c r="Z7" s="33"/>
      <c r="AA7" s="33"/>
      <c r="AB7" s="33"/>
      <c r="AC7" s="33"/>
      <c r="AD7" s="33"/>
      <c r="AE7" s="33"/>
    </row>
    <row r="8" spans="1:31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>K8-(SUM(N8:AE8))</f>
        <v>0</v>
      </c>
      <c r="M8" s="24" t="str">
        <f t="shared" si="0"/>
        <v>OK</v>
      </c>
      <c r="N8" s="87"/>
      <c r="O8" s="92"/>
      <c r="P8" s="91"/>
      <c r="Q8" s="91"/>
      <c r="R8" s="91"/>
      <c r="S8" s="91"/>
      <c r="T8" s="92"/>
      <c r="U8" s="38"/>
      <c r="V8" s="35"/>
      <c r="W8" s="88"/>
      <c r="X8" s="91"/>
      <c r="Y8" s="88"/>
      <c r="Z8" s="33"/>
      <c r="AA8" s="33"/>
      <c r="AB8" s="33"/>
      <c r="AC8" s="33"/>
      <c r="AD8" s="33"/>
      <c r="AE8" s="33"/>
    </row>
    <row r="9" spans="1:31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ref="L9" si="3">K9-(SUM(N9:AE9))</f>
        <v>0</v>
      </c>
      <c r="M9" s="24" t="str">
        <f t="shared" si="0"/>
        <v>OK</v>
      </c>
      <c r="N9" s="87"/>
      <c r="O9" s="92"/>
      <c r="P9" s="91"/>
      <c r="Q9" s="91"/>
      <c r="R9" s="91"/>
      <c r="S9" s="91"/>
      <c r="T9" s="92"/>
      <c r="U9" s="92"/>
      <c r="V9" s="92"/>
      <c r="W9" s="88"/>
      <c r="X9" s="91"/>
      <c r="Y9" s="88"/>
      <c r="Z9" s="33"/>
      <c r="AA9" s="33"/>
      <c r="AB9" s="33"/>
      <c r="AC9" s="33"/>
      <c r="AD9" s="33"/>
      <c r="AE9" s="33"/>
    </row>
    <row r="10" spans="1:31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>K10-(SUM(N10:AE10))</f>
        <v>0</v>
      </c>
      <c r="M10" s="24" t="str">
        <f t="shared" si="0"/>
        <v>OK</v>
      </c>
      <c r="N10" s="92"/>
      <c r="O10" s="92"/>
      <c r="P10" s="91"/>
      <c r="Q10" s="91"/>
      <c r="R10" s="91"/>
      <c r="S10" s="91"/>
      <c r="T10" s="92"/>
      <c r="U10" s="38"/>
      <c r="V10" s="35"/>
      <c r="W10" s="88"/>
      <c r="X10" s="91"/>
      <c r="Y10" s="88"/>
      <c r="Z10" s="33"/>
      <c r="AA10" s="33"/>
      <c r="AB10" s="33"/>
      <c r="AC10" s="33"/>
      <c r="AD10" s="33"/>
      <c r="AE10" s="33"/>
    </row>
    <row r="11" spans="1:31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ref="L11" si="4">K11-(SUM(N11:AE11))</f>
        <v>0</v>
      </c>
      <c r="M11" s="24" t="str">
        <f t="shared" si="0"/>
        <v>OK</v>
      </c>
      <c r="N11" s="92"/>
      <c r="O11" s="92"/>
      <c r="P11" s="91"/>
      <c r="Q11" s="91"/>
      <c r="R11" s="91"/>
      <c r="S11" s="91"/>
      <c r="T11" s="92"/>
      <c r="U11" s="92"/>
      <c r="V11" s="92"/>
      <c r="W11" s="88"/>
      <c r="X11" s="91"/>
      <c r="Y11" s="88"/>
      <c r="Z11" s="33"/>
      <c r="AA11" s="33"/>
      <c r="AB11" s="33"/>
      <c r="AC11" s="33"/>
      <c r="AD11" s="33"/>
      <c r="AE11" s="33"/>
    </row>
    <row r="12" spans="1:31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/>
      <c r="L12" s="23">
        <f>K12-(SUM(N12:AE12))</f>
        <v>0</v>
      </c>
      <c r="M12" s="24" t="str">
        <f t="shared" si="0"/>
        <v>OK</v>
      </c>
      <c r="N12" s="87"/>
      <c r="O12" s="92"/>
      <c r="P12" s="91"/>
      <c r="Q12" s="91"/>
      <c r="R12" s="91"/>
      <c r="S12" s="91"/>
      <c r="T12" s="92"/>
      <c r="U12" s="38"/>
      <c r="V12" s="35"/>
      <c r="W12" s="88"/>
      <c r="X12" s="91"/>
      <c r="Y12" s="88"/>
      <c r="Z12" s="33"/>
      <c r="AA12" s="33"/>
      <c r="AB12" s="33"/>
      <c r="AC12" s="33"/>
      <c r="AD12" s="33"/>
      <c r="AE12" s="33"/>
    </row>
    <row r="13" spans="1:31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/>
      <c r="L13" s="23">
        <f t="shared" ref="L13:L51" si="5">K13-(SUM(N13:AE13))</f>
        <v>0</v>
      </c>
      <c r="M13" s="24" t="str">
        <f t="shared" si="0"/>
        <v>OK</v>
      </c>
      <c r="N13" s="92"/>
      <c r="O13" s="92"/>
      <c r="P13" s="91"/>
      <c r="Q13" s="91"/>
      <c r="R13" s="91"/>
      <c r="S13" s="91"/>
      <c r="T13" s="92"/>
      <c r="U13" s="92"/>
      <c r="V13" s="92"/>
      <c r="W13" s="88"/>
      <c r="X13" s="91"/>
      <c r="Y13" s="88"/>
      <c r="Z13" s="33"/>
      <c r="AA13" s="33"/>
      <c r="AB13" s="33"/>
      <c r="AC13" s="33"/>
      <c r="AD13" s="33"/>
      <c r="AE13" s="33"/>
    </row>
    <row r="14" spans="1:31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ref="L14:L41" si="6">K14-(SUM(N14:AE14))</f>
        <v>0</v>
      </c>
      <c r="M14" s="24" t="str">
        <f t="shared" si="0"/>
        <v>OK</v>
      </c>
      <c r="N14" s="92"/>
      <c r="O14" s="92"/>
      <c r="P14" s="92"/>
      <c r="Q14" s="91"/>
      <c r="R14" s="92"/>
      <c r="S14" s="91"/>
      <c r="T14" s="91"/>
      <c r="U14" s="37"/>
      <c r="V14" s="92"/>
      <c r="W14" s="88"/>
      <c r="X14" s="91"/>
      <c r="Y14" s="88"/>
      <c r="Z14" s="33"/>
      <c r="AA14" s="33"/>
      <c r="AB14" s="33"/>
      <c r="AC14" s="33"/>
      <c r="AD14" s="33"/>
      <c r="AE14" s="33"/>
    </row>
    <row r="15" spans="1:31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6"/>
        <v>0</v>
      </c>
      <c r="M15" s="24" t="str">
        <f t="shared" si="0"/>
        <v>OK</v>
      </c>
      <c r="N15" s="92"/>
      <c r="O15" s="92"/>
      <c r="P15" s="92"/>
      <c r="Q15" s="91"/>
      <c r="R15" s="92"/>
      <c r="S15" s="91"/>
      <c r="T15" s="91"/>
      <c r="U15" s="37"/>
      <c r="V15" s="92"/>
      <c r="W15" s="88"/>
      <c r="X15" s="91"/>
      <c r="Y15" s="88"/>
      <c r="Z15" s="33"/>
      <c r="AA15" s="33"/>
      <c r="AB15" s="33"/>
      <c r="AC15" s="33"/>
      <c r="AD15" s="33"/>
      <c r="AE15" s="33"/>
    </row>
    <row r="16" spans="1:31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6"/>
        <v>0</v>
      </c>
      <c r="M16" s="24" t="str">
        <f t="shared" si="0"/>
        <v>OK</v>
      </c>
      <c r="N16" s="92"/>
      <c r="O16" s="92"/>
      <c r="P16" s="91"/>
      <c r="Q16" s="91"/>
      <c r="R16" s="91"/>
      <c r="S16" s="91"/>
      <c r="T16" s="91"/>
      <c r="U16" s="37"/>
      <c r="V16" s="92"/>
      <c r="W16" s="88"/>
      <c r="X16" s="92"/>
      <c r="Y16" s="88"/>
      <c r="Z16" s="33"/>
      <c r="AA16" s="33"/>
      <c r="AB16" s="33"/>
      <c r="AC16" s="33"/>
      <c r="AD16" s="33"/>
      <c r="AE16" s="33"/>
    </row>
    <row r="17" spans="1:31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6"/>
        <v>0</v>
      </c>
      <c r="M17" s="24" t="str">
        <f t="shared" si="0"/>
        <v>OK</v>
      </c>
      <c r="N17" s="92"/>
      <c r="O17" s="92"/>
      <c r="P17" s="91"/>
      <c r="Q17" s="91"/>
      <c r="R17" s="91"/>
      <c r="S17" s="91"/>
      <c r="T17" s="91"/>
      <c r="U17" s="37"/>
      <c r="V17" s="92"/>
      <c r="W17" s="88"/>
      <c r="X17" s="92"/>
      <c r="Y17" s="88"/>
      <c r="Z17" s="33"/>
      <c r="AA17" s="33"/>
      <c r="AB17" s="33"/>
      <c r="AC17" s="33"/>
      <c r="AD17" s="33"/>
      <c r="AE17" s="33"/>
    </row>
    <row r="18" spans="1:31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6"/>
        <v>0</v>
      </c>
      <c r="M18" s="24" t="str">
        <f t="shared" si="0"/>
        <v>OK</v>
      </c>
      <c r="N18" s="92"/>
      <c r="O18" s="92"/>
      <c r="P18" s="91"/>
      <c r="Q18" s="92"/>
      <c r="R18" s="91"/>
      <c r="S18" s="92"/>
      <c r="T18" s="91"/>
      <c r="U18" s="37"/>
      <c r="V18" s="92"/>
      <c r="W18" s="88"/>
      <c r="X18" s="91"/>
      <c r="Y18" s="88"/>
      <c r="Z18" s="33"/>
      <c r="AA18" s="33"/>
      <c r="AB18" s="33"/>
      <c r="AC18" s="33"/>
      <c r="AD18" s="33"/>
      <c r="AE18" s="33"/>
    </row>
    <row r="19" spans="1:31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6"/>
        <v>0</v>
      </c>
      <c r="M19" s="24" t="str">
        <f t="shared" si="0"/>
        <v>OK</v>
      </c>
      <c r="N19" s="92"/>
      <c r="O19" s="92"/>
      <c r="P19" s="91"/>
      <c r="Q19" s="92"/>
      <c r="R19" s="91"/>
      <c r="S19" s="92"/>
      <c r="T19" s="91"/>
      <c r="U19" s="37"/>
      <c r="V19" s="92"/>
      <c r="W19" s="88"/>
      <c r="X19" s="91"/>
      <c r="Y19" s="88"/>
      <c r="Z19" s="33"/>
      <c r="AA19" s="33"/>
      <c r="AB19" s="33"/>
      <c r="AC19" s="33"/>
      <c r="AD19" s="33"/>
      <c r="AE19" s="33"/>
    </row>
    <row r="20" spans="1:31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ref="L20:L21" si="7">K20-(SUM(N20:AE20))</f>
        <v>0</v>
      </c>
      <c r="M20" s="24" t="str">
        <f t="shared" si="0"/>
        <v>OK</v>
      </c>
      <c r="N20" s="90"/>
      <c r="O20" s="43"/>
      <c r="P20" s="93"/>
      <c r="Q20" s="93"/>
      <c r="R20" s="93"/>
      <c r="S20" s="93"/>
      <c r="T20" s="93"/>
      <c r="U20" s="93"/>
      <c r="V20" s="93"/>
      <c r="W20" s="93"/>
      <c r="X20" s="89"/>
      <c r="Y20" s="89"/>
      <c r="Z20" s="89"/>
      <c r="AA20" s="89"/>
      <c r="AB20" s="89"/>
      <c r="AC20" s="89"/>
      <c r="AD20" s="89"/>
      <c r="AE20" s="89"/>
    </row>
    <row r="21" spans="1:31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7"/>
        <v>0</v>
      </c>
      <c r="M21" s="24" t="str">
        <f t="shared" si="0"/>
        <v>OK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89"/>
      <c r="Y21" s="89"/>
      <c r="Z21" s="89"/>
      <c r="AA21" s="89"/>
      <c r="AB21" s="89"/>
      <c r="AC21" s="89"/>
      <c r="AD21" s="89"/>
      <c r="AE21" s="89"/>
    </row>
    <row r="22" spans="1:31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6"/>
        <v>0</v>
      </c>
      <c r="M22" s="24" t="str">
        <f t="shared" si="0"/>
        <v>OK</v>
      </c>
      <c r="N22" s="90"/>
      <c r="O22" s="43"/>
      <c r="P22" s="93"/>
      <c r="Q22" s="93"/>
      <c r="R22" s="93"/>
      <c r="S22" s="93"/>
      <c r="T22" s="93"/>
      <c r="U22" s="93"/>
      <c r="V22" s="93"/>
      <c r="W22" s="93"/>
      <c r="X22" s="89"/>
      <c r="Y22" s="89"/>
      <c r="Z22" s="89"/>
      <c r="AA22" s="89"/>
      <c r="AB22" s="89"/>
      <c r="AC22" s="89"/>
      <c r="AD22" s="89"/>
      <c r="AE22" s="89"/>
    </row>
    <row r="23" spans="1:31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6"/>
        <v>0</v>
      </c>
      <c r="M23" s="24" t="str">
        <f t="shared" si="0"/>
        <v>OK</v>
      </c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89"/>
      <c r="Y23" s="89"/>
      <c r="Z23" s="89"/>
      <c r="AA23" s="89"/>
      <c r="AB23" s="89"/>
      <c r="AC23" s="89"/>
      <c r="AD23" s="89"/>
      <c r="AE23" s="89"/>
    </row>
    <row r="24" spans="1:31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6"/>
        <v>0</v>
      </c>
      <c r="M24" s="24" t="str">
        <f t="shared" si="0"/>
        <v>OK</v>
      </c>
      <c r="N24" s="92"/>
      <c r="O24" s="92"/>
      <c r="P24" s="92"/>
      <c r="Q24" s="91"/>
      <c r="R24" s="92"/>
      <c r="S24" s="91"/>
      <c r="T24" s="91"/>
      <c r="U24" s="37"/>
      <c r="V24" s="92"/>
      <c r="W24" s="88"/>
      <c r="X24" s="91"/>
      <c r="Y24" s="88"/>
      <c r="Z24" s="33"/>
      <c r="AA24" s="33"/>
      <c r="AB24" s="33"/>
      <c r="AC24" s="33"/>
      <c r="AD24" s="33"/>
      <c r="AE24" s="33"/>
    </row>
    <row r="25" spans="1:31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6"/>
        <v>0</v>
      </c>
      <c r="M25" s="24" t="str">
        <f t="shared" si="0"/>
        <v>OK</v>
      </c>
      <c r="N25" s="92"/>
      <c r="O25" s="92"/>
      <c r="P25" s="92"/>
      <c r="Q25" s="91"/>
      <c r="R25" s="92"/>
      <c r="S25" s="91"/>
      <c r="T25" s="91"/>
      <c r="U25" s="37"/>
      <c r="V25" s="92"/>
      <c r="W25" s="88"/>
      <c r="X25" s="91"/>
      <c r="Y25" s="88"/>
      <c r="Z25" s="33"/>
      <c r="AA25" s="33"/>
      <c r="AB25" s="33"/>
      <c r="AC25" s="33"/>
      <c r="AD25" s="33"/>
      <c r="AE25" s="33"/>
    </row>
    <row r="26" spans="1:31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6"/>
        <v>0</v>
      </c>
      <c r="M26" s="24" t="str">
        <f t="shared" si="0"/>
        <v>OK</v>
      </c>
      <c r="N26" s="92"/>
      <c r="O26" s="92"/>
      <c r="P26" s="91"/>
      <c r="Q26" s="91"/>
      <c r="R26" s="91"/>
      <c r="S26" s="91"/>
      <c r="T26" s="91"/>
      <c r="U26" s="37"/>
      <c r="V26" s="92"/>
      <c r="W26" s="88"/>
      <c r="X26" s="92"/>
      <c r="Y26" s="88"/>
      <c r="Z26" s="33"/>
      <c r="AA26" s="33"/>
      <c r="AB26" s="33"/>
      <c r="AC26" s="33"/>
      <c r="AD26" s="33"/>
      <c r="AE26" s="33"/>
    </row>
    <row r="27" spans="1:31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6"/>
        <v>0</v>
      </c>
      <c r="M27" s="24" t="str">
        <f t="shared" si="0"/>
        <v>OK</v>
      </c>
      <c r="N27" s="92"/>
      <c r="O27" s="92"/>
      <c r="P27" s="91"/>
      <c r="Q27" s="91"/>
      <c r="R27" s="91"/>
      <c r="S27" s="91"/>
      <c r="T27" s="91"/>
      <c r="U27" s="37"/>
      <c r="V27" s="92"/>
      <c r="W27" s="88"/>
      <c r="X27" s="92"/>
      <c r="Y27" s="88"/>
      <c r="Z27" s="33"/>
      <c r="AA27" s="33"/>
      <c r="AB27" s="33"/>
      <c r="AC27" s="33"/>
      <c r="AD27" s="33"/>
      <c r="AE27" s="33"/>
    </row>
    <row r="28" spans="1:31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6"/>
        <v>0</v>
      </c>
      <c r="M28" s="24" t="str">
        <f t="shared" si="0"/>
        <v>OK</v>
      </c>
      <c r="N28" s="92"/>
      <c r="O28" s="92"/>
      <c r="P28" s="91"/>
      <c r="Q28" s="92"/>
      <c r="R28" s="91"/>
      <c r="S28" s="92"/>
      <c r="T28" s="91"/>
      <c r="U28" s="37"/>
      <c r="V28" s="92"/>
      <c r="W28" s="88"/>
      <c r="X28" s="91"/>
      <c r="Y28" s="88"/>
      <c r="Z28" s="33"/>
      <c r="AA28" s="33"/>
      <c r="AB28" s="33"/>
      <c r="AC28" s="33"/>
      <c r="AD28" s="33"/>
      <c r="AE28" s="33"/>
    </row>
    <row r="29" spans="1:31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6"/>
        <v>0</v>
      </c>
      <c r="M29" s="24" t="str">
        <f t="shared" si="0"/>
        <v>OK</v>
      </c>
      <c r="N29" s="92"/>
      <c r="O29" s="92"/>
      <c r="P29" s="91"/>
      <c r="Q29" s="92"/>
      <c r="R29" s="91"/>
      <c r="S29" s="92"/>
      <c r="T29" s="91"/>
      <c r="U29" s="37"/>
      <c r="V29" s="92"/>
      <c r="W29" s="88"/>
      <c r="X29" s="91"/>
      <c r="Y29" s="88"/>
      <c r="Z29" s="33"/>
      <c r="AA29" s="33"/>
      <c r="AB29" s="33"/>
      <c r="AC29" s="33"/>
      <c r="AD29" s="33"/>
      <c r="AE29" s="33"/>
    </row>
    <row r="30" spans="1:31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6"/>
        <v>0</v>
      </c>
      <c r="M30" s="24" t="str">
        <f t="shared" si="0"/>
        <v>OK</v>
      </c>
      <c r="N30" s="90"/>
      <c r="O30" s="43"/>
      <c r="P30" s="93"/>
      <c r="Q30" s="93"/>
      <c r="R30" s="93"/>
      <c r="S30" s="93"/>
      <c r="T30" s="93"/>
      <c r="U30" s="93"/>
      <c r="V30" s="93"/>
      <c r="W30" s="93"/>
      <c r="X30" s="89"/>
      <c r="Y30" s="89"/>
      <c r="Z30" s="89"/>
      <c r="AA30" s="89"/>
      <c r="AB30" s="89"/>
      <c r="AC30" s="89"/>
      <c r="AD30" s="89"/>
      <c r="AE30" s="89"/>
    </row>
    <row r="31" spans="1:31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6"/>
        <v>0</v>
      </c>
      <c r="M31" s="24" t="str">
        <f t="shared" si="0"/>
        <v>OK</v>
      </c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89"/>
      <c r="Y31" s="89"/>
      <c r="Z31" s="89"/>
      <c r="AA31" s="89"/>
      <c r="AB31" s="89"/>
      <c r="AC31" s="89"/>
      <c r="AD31" s="89"/>
      <c r="AE31" s="89"/>
    </row>
    <row r="32" spans="1:31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6"/>
        <v>0</v>
      </c>
      <c r="M32" s="24" t="str">
        <f t="shared" si="0"/>
        <v>OK</v>
      </c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89"/>
      <c r="Y32" s="89"/>
      <c r="Z32" s="89"/>
      <c r="AA32" s="89"/>
      <c r="AB32" s="89"/>
      <c r="AC32" s="89"/>
      <c r="AD32" s="89"/>
      <c r="AE32" s="89"/>
    </row>
    <row r="33" spans="1:31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6"/>
        <v>0</v>
      </c>
      <c r="M33" s="24" t="str">
        <f t="shared" si="0"/>
        <v>OK</v>
      </c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89"/>
      <c r="Y33" s="89"/>
      <c r="Z33" s="89"/>
      <c r="AA33" s="89"/>
      <c r="AB33" s="89"/>
      <c r="AC33" s="89"/>
      <c r="AD33" s="89"/>
      <c r="AE33" s="89"/>
    </row>
    <row r="34" spans="1:31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6"/>
        <v>0</v>
      </c>
      <c r="M34" s="24" t="str">
        <f t="shared" si="0"/>
        <v>OK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89"/>
      <c r="Y34" s="89"/>
      <c r="Z34" s="89"/>
      <c r="AA34" s="89"/>
      <c r="AB34" s="89"/>
      <c r="AC34" s="89"/>
      <c r="AD34" s="89"/>
      <c r="AE34" s="89"/>
    </row>
    <row r="35" spans="1:31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6"/>
        <v>0</v>
      </c>
      <c r="M35" s="24" t="str">
        <f t="shared" si="0"/>
        <v>OK</v>
      </c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89"/>
      <c r="Y35" s="89"/>
      <c r="Z35" s="89"/>
      <c r="AA35" s="89"/>
      <c r="AB35" s="89"/>
      <c r="AC35" s="89"/>
      <c r="AD35" s="89"/>
      <c r="AE35" s="89"/>
    </row>
    <row r="36" spans="1:31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6"/>
        <v>0</v>
      </c>
      <c r="M36" s="24" t="str">
        <f t="shared" si="0"/>
        <v>OK</v>
      </c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89"/>
      <c r="Y36" s="89"/>
      <c r="Z36" s="89"/>
      <c r="AA36" s="89"/>
      <c r="AB36" s="89"/>
      <c r="AC36" s="89"/>
      <c r="AD36" s="89"/>
      <c r="AE36" s="89"/>
    </row>
    <row r="37" spans="1:31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6"/>
        <v>0</v>
      </c>
      <c r="M37" s="24" t="str">
        <f t="shared" si="0"/>
        <v>OK</v>
      </c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89"/>
      <c r="Y37" s="89"/>
      <c r="Z37" s="89"/>
      <c r="AA37" s="89"/>
      <c r="AB37" s="89"/>
      <c r="AC37" s="89"/>
      <c r="AD37" s="89"/>
      <c r="AE37" s="89"/>
    </row>
    <row r="38" spans="1:31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/>
      <c r="L38" s="23">
        <f t="shared" si="6"/>
        <v>0</v>
      </c>
      <c r="M38" s="24" t="str">
        <f t="shared" si="0"/>
        <v>OK</v>
      </c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89"/>
      <c r="Y38" s="89"/>
      <c r="Z38" s="89"/>
      <c r="AA38" s="89"/>
      <c r="AB38" s="89"/>
      <c r="AC38" s="89"/>
      <c r="AD38" s="89"/>
      <c r="AE38" s="89"/>
    </row>
    <row r="39" spans="1:31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/>
      <c r="L39" s="23">
        <f t="shared" si="6"/>
        <v>0</v>
      </c>
      <c r="M39" s="24" t="str">
        <f t="shared" si="0"/>
        <v>OK</v>
      </c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89"/>
      <c r="Y39" s="89"/>
      <c r="Z39" s="89"/>
      <c r="AA39" s="89"/>
      <c r="AB39" s="89"/>
      <c r="AC39" s="89"/>
      <c r="AD39" s="89"/>
      <c r="AE39" s="89"/>
    </row>
    <row r="40" spans="1:31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6"/>
        <v>0</v>
      </c>
      <c r="M40" s="24" t="str">
        <f t="shared" si="0"/>
        <v>OK</v>
      </c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89"/>
      <c r="Y40" s="89"/>
      <c r="Z40" s="89"/>
      <c r="AA40" s="89"/>
      <c r="AB40" s="89"/>
      <c r="AC40" s="89"/>
      <c r="AD40" s="89"/>
      <c r="AE40" s="89"/>
    </row>
    <row r="41" spans="1:31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6"/>
        <v>0</v>
      </c>
      <c r="M41" s="24" t="str">
        <f t="shared" si="0"/>
        <v>OK</v>
      </c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89"/>
      <c r="Y41" s="89"/>
      <c r="Z41" s="89"/>
      <c r="AA41" s="89"/>
      <c r="AB41" s="89"/>
      <c r="AC41" s="89"/>
      <c r="AD41" s="89"/>
      <c r="AE41" s="89"/>
    </row>
    <row r="42" spans="1:31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>
        <v>2000</v>
      </c>
      <c r="L42" s="23">
        <f t="shared" si="5"/>
        <v>2000</v>
      </c>
      <c r="M42" s="24" t="str">
        <f t="shared" si="0"/>
        <v>OK</v>
      </c>
      <c r="N42" s="92"/>
      <c r="O42" s="92"/>
      <c r="P42" s="92"/>
      <c r="Q42" s="91"/>
      <c r="R42" s="92"/>
      <c r="S42" s="91"/>
      <c r="T42" s="91"/>
      <c r="U42" s="37"/>
      <c r="V42" s="92"/>
      <c r="W42" s="88"/>
      <c r="X42" s="91"/>
      <c r="Y42" s="88"/>
      <c r="Z42" s="33"/>
      <c r="AA42" s="33"/>
      <c r="AB42" s="33"/>
      <c r="AC42" s="33"/>
      <c r="AD42" s="33"/>
      <c r="AE42" s="33"/>
    </row>
    <row r="43" spans="1:31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>
        <v>12</v>
      </c>
      <c r="L43" s="23">
        <f t="shared" si="5"/>
        <v>12</v>
      </c>
      <c r="M43" s="24" t="str">
        <f t="shared" si="0"/>
        <v>OK</v>
      </c>
      <c r="N43" s="92"/>
      <c r="O43" s="92"/>
      <c r="P43" s="92"/>
      <c r="Q43" s="91"/>
      <c r="R43" s="92"/>
      <c r="S43" s="91"/>
      <c r="T43" s="91"/>
      <c r="U43" s="37"/>
      <c r="V43" s="92"/>
      <c r="W43" s="88"/>
      <c r="X43" s="91"/>
      <c r="Y43" s="88"/>
      <c r="Z43" s="33"/>
      <c r="AA43" s="33"/>
      <c r="AB43" s="33"/>
      <c r="AC43" s="33"/>
      <c r="AD43" s="33"/>
      <c r="AE43" s="33"/>
    </row>
    <row r="44" spans="1:31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>
        <v>1000</v>
      </c>
      <c r="L44" s="23">
        <f t="shared" si="5"/>
        <v>1000</v>
      </c>
      <c r="M44" s="24" t="str">
        <f t="shared" si="0"/>
        <v>OK</v>
      </c>
      <c r="N44" s="92"/>
      <c r="O44" s="92"/>
      <c r="P44" s="91"/>
      <c r="Q44" s="91"/>
      <c r="R44" s="91"/>
      <c r="S44" s="91"/>
      <c r="T44" s="91"/>
      <c r="U44" s="37"/>
      <c r="V44" s="92"/>
      <c r="W44" s="88"/>
      <c r="X44" s="92"/>
      <c r="Y44" s="88"/>
      <c r="Z44" s="33"/>
      <c r="AA44" s="33"/>
      <c r="AB44" s="33"/>
      <c r="AC44" s="33"/>
      <c r="AD44" s="33"/>
      <c r="AE44" s="33"/>
    </row>
    <row r="45" spans="1:31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>
        <v>6</v>
      </c>
      <c r="L45" s="23">
        <f t="shared" si="5"/>
        <v>6</v>
      </c>
      <c r="M45" s="24" t="str">
        <f t="shared" si="0"/>
        <v>OK</v>
      </c>
      <c r="N45" s="92"/>
      <c r="O45" s="92"/>
      <c r="P45" s="91"/>
      <c r="Q45" s="91"/>
      <c r="R45" s="91"/>
      <c r="S45" s="91"/>
      <c r="T45" s="91"/>
      <c r="U45" s="37"/>
      <c r="V45" s="92"/>
      <c r="W45" s="88"/>
      <c r="X45" s="92"/>
      <c r="Y45" s="88"/>
      <c r="Z45" s="33"/>
      <c r="AA45" s="33"/>
      <c r="AB45" s="33"/>
      <c r="AC45" s="33"/>
      <c r="AD45" s="33"/>
      <c r="AE45" s="33"/>
    </row>
    <row r="46" spans="1:31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>
        <v>6000</v>
      </c>
      <c r="L46" s="23">
        <f t="shared" si="5"/>
        <v>6000</v>
      </c>
      <c r="M46" s="24" t="str">
        <f t="shared" si="0"/>
        <v>OK</v>
      </c>
      <c r="N46" s="92"/>
      <c r="O46" s="92"/>
      <c r="P46" s="91"/>
      <c r="Q46" s="92"/>
      <c r="R46" s="91"/>
      <c r="S46" s="92"/>
      <c r="T46" s="91"/>
      <c r="U46" s="37"/>
      <c r="V46" s="92"/>
      <c r="W46" s="88"/>
      <c r="X46" s="91"/>
      <c r="Y46" s="88"/>
      <c r="Z46" s="33"/>
      <c r="AA46" s="33"/>
      <c r="AB46" s="33"/>
      <c r="AC46" s="33"/>
      <c r="AD46" s="33"/>
      <c r="AE46" s="33"/>
    </row>
    <row r="47" spans="1:31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>
        <v>14</v>
      </c>
      <c r="L47" s="23">
        <f t="shared" si="5"/>
        <v>14</v>
      </c>
      <c r="M47" s="24" t="str">
        <f t="shared" si="0"/>
        <v>OK</v>
      </c>
      <c r="N47" s="92"/>
      <c r="O47" s="92"/>
      <c r="P47" s="91"/>
      <c r="Q47" s="92"/>
      <c r="R47" s="91"/>
      <c r="S47" s="92"/>
      <c r="T47" s="91"/>
      <c r="U47" s="37"/>
      <c r="V47" s="92"/>
      <c r="W47" s="88"/>
      <c r="X47" s="91"/>
      <c r="Y47" s="88"/>
      <c r="Z47" s="33"/>
      <c r="AA47" s="33"/>
      <c r="AB47" s="33"/>
      <c r="AC47" s="33"/>
      <c r="AD47" s="33"/>
      <c r="AE47" s="33"/>
    </row>
    <row r="48" spans="1:31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>
        <v>6000</v>
      </c>
      <c r="L48" s="23">
        <f t="shared" si="5"/>
        <v>6000</v>
      </c>
      <c r="M48" s="24" t="str">
        <f t="shared" si="0"/>
        <v>OK</v>
      </c>
      <c r="N48" s="92"/>
      <c r="O48" s="92"/>
      <c r="P48" s="91"/>
      <c r="Q48" s="92"/>
      <c r="R48" s="91"/>
      <c r="S48" s="92"/>
      <c r="T48" s="91"/>
      <c r="U48" s="37"/>
      <c r="V48" s="92"/>
      <c r="W48" s="88"/>
      <c r="X48" s="91"/>
      <c r="Y48" s="88"/>
      <c r="Z48" s="33"/>
      <c r="AA48" s="33"/>
      <c r="AB48" s="33"/>
      <c r="AC48" s="33"/>
      <c r="AD48" s="33"/>
      <c r="AE48" s="33"/>
    </row>
    <row r="49" spans="1:3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>
        <v>14</v>
      </c>
      <c r="L49" s="23">
        <f t="shared" si="5"/>
        <v>14</v>
      </c>
      <c r="M49" s="24" t="str">
        <f t="shared" si="0"/>
        <v>OK</v>
      </c>
      <c r="N49" s="92"/>
      <c r="O49" s="92"/>
      <c r="P49" s="91"/>
      <c r="Q49" s="92"/>
      <c r="R49" s="91"/>
      <c r="S49" s="92"/>
      <c r="T49" s="91"/>
      <c r="U49" s="37"/>
      <c r="V49" s="92"/>
      <c r="W49" s="88"/>
      <c r="X49" s="91"/>
      <c r="Y49" s="88"/>
      <c r="Z49" s="33"/>
      <c r="AA49" s="33"/>
      <c r="AB49" s="33"/>
      <c r="AC49" s="33"/>
      <c r="AD49" s="33"/>
      <c r="AE49" s="33"/>
    </row>
    <row r="50" spans="1:3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>
        <v>2000</v>
      </c>
      <c r="L50" s="23">
        <f t="shared" si="5"/>
        <v>2000</v>
      </c>
      <c r="M50" s="24" t="str">
        <f t="shared" si="0"/>
        <v>OK</v>
      </c>
      <c r="N50" s="90"/>
      <c r="O50" s="43"/>
      <c r="P50" s="93"/>
      <c r="Q50" s="93"/>
      <c r="R50" s="93"/>
      <c r="S50" s="93"/>
      <c r="T50" s="93"/>
      <c r="U50" s="93"/>
      <c r="V50" s="93"/>
      <c r="W50" s="93"/>
      <c r="X50" s="89"/>
      <c r="Y50" s="89"/>
      <c r="Z50" s="89"/>
      <c r="AA50" s="89"/>
      <c r="AB50" s="89"/>
      <c r="AC50" s="89"/>
      <c r="AD50" s="89"/>
      <c r="AE50" s="89"/>
    </row>
    <row r="51" spans="1:3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>
        <v>10</v>
      </c>
      <c r="L51" s="70">
        <f t="shared" si="5"/>
        <v>10</v>
      </c>
      <c r="M51" s="71" t="str">
        <f t="shared" si="0"/>
        <v>OK</v>
      </c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89"/>
      <c r="Y51" s="89"/>
      <c r="Z51" s="89"/>
      <c r="AA51" s="89"/>
      <c r="AB51" s="89"/>
      <c r="AC51" s="89"/>
      <c r="AD51" s="89"/>
      <c r="AE51" s="89"/>
    </row>
    <row r="53" spans="1:31" ht="19.05" x14ac:dyDescent="0.25">
      <c r="N53" s="40"/>
      <c r="O53" s="40"/>
    </row>
    <row r="55" spans="1:3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100">
    <mergeCell ref="V1:V2"/>
    <mergeCell ref="A1:B1"/>
    <mergeCell ref="C1:J1"/>
    <mergeCell ref="K1:M1"/>
    <mergeCell ref="N1:N2"/>
    <mergeCell ref="O1:O2"/>
    <mergeCell ref="P1:P2"/>
    <mergeCell ref="Q1:Q2"/>
    <mergeCell ref="R1:R2"/>
    <mergeCell ref="S1:S2"/>
    <mergeCell ref="T1:T2"/>
    <mergeCell ref="U1:U2"/>
    <mergeCell ref="AC1:AC2"/>
    <mergeCell ref="AD1:AD2"/>
    <mergeCell ref="AE1:AE2"/>
    <mergeCell ref="A2:M2"/>
    <mergeCell ref="A4:A13"/>
    <mergeCell ref="B4:B5"/>
    <mergeCell ref="C4:C5"/>
    <mergeCell ref="E4:E5"/>
    <mergeCell ref="B6:B7"/>
    <mergeCell ref="C6:C7"/>
    <mergeCell ref="W1:W2"/>
    <mergeCell ref="X1:X2"/>
    <mergeCell ref="Y1:Y2"/>
    <mergeCell ref="Z1:Z2"/>
    <mergeCell ref="AA1:AA2"/>
    <mergeCell ref="AB1:AB2"/>
    <mergeCell ref="E6:E7"/>
    <mergeCell ref="B8:B9"/>
    <mergeCell ref="C8:C9"/>
    <mergeCell ref="E8:E9"/>
    <mergeCell ref="B10:B11"/>
    <mergeCell ref="C10:C11"/>
    <mergeCell ref="E10:E11"/>
    <mergeCell ref="B12:B13"/>
    <mergeCell ref="C12:C13"/>
    <mergeCell ref="E12:E13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B40:B41"/>
    <mergeCell ref="C40:C41"/>
    <mergeCell ref="E40:E4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G55:T55"/>
    <mergeCell ref="B48:B49"/>
    <mergeCell ref="C48:C49"/>
    <mergeCell ref="E48:E49"/>
    <mergeCell ref="B50:B51"/>
    <mergeCell ref="C50:C51"/>
    <mergeCell ref="E50:E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39"/>
  <sheetViews>
    <sheetView tabSelected="1" topLeftCell="A43" zoomScale="86" zoomScaleNormal="86" workbookViewId="0">
      <selection activeCell="H61" sqref="H61"/>
    </sheetView>
  </sheetViews>
  <sheetFormatPr defaultColWidth="9.75" defaultRowHeight="14.3" x14ac:dyDescent="0.25"/>
  <cols>
    <col min="1" max="1" width="13.75" style="2" customWidth="1"/>
    <col min="2" max="2" width="10" style="1" customWidth="1"/>
    <col min="3" max="3" width="34" style="1" customWidth="1"/>
    <col min="4" max="4" width="10.875" style="26" customWidth="1"/>
    <col min="5" max="5" width="17.375" style="1" customWidth="1"/>
    <col min="6" max="6" width="17.625" style="1" customWidth="1"/>
    <col min="7" max="7" width="15.375" style="1" customWidth="1"/>
    <col min="8" max="8" width="12" style="6" customWidth="1"/>
    <col min="9" max="9" width="13.25" style="25" customWidth="1"/>
    <col min="10" max="10" width="12.625" style="4" customWidth="1"/>
    <col min="11" max="11" width="16.625" style="2" bestFit="1" customWidth="1"/>
    <col min="12" max="12" width="20.125" style="2" bestFit="1" customWidth="1"/>
    <col min="13" max="16384" width="9.75" style="2"/>
  </cols>
  <sheetData>
    <row r="1" spans="1:12" ht="63.7" customHeight="1" x14ac:dyDescent="0.25">
      <c r="A1" s="387" t="s">
        <v>40</v>
      </c>
      <c r="B1" s="387"/>
      <c r="C1" s="387"/>
      <c r="D1" s="388"/>
      <c r="E1" s="386" t="s">
        <v>43</v>
      </c>
      <c r="F1" s="386"/>
      <c r="G1" s="386"/>
      <c r="H1" s="385" t="s">
        <v>41</v>
      </c>
      <c r="I1" s="385"/>
      <c r="J1" s="385"/>
      <c r="K1" s="385"/>
      <c r="L1" s="385"/>
    </row>
    <row r="2" spans="1:12" s="3" customFormat="1" ht="29.25" thickBot="1" x14ac:dyDescent="0.25">
      <c r="A2" s="54" t="s">
        <v>33</v>
      </c>
      <c r="B2" s="53" t="s">
        <v>24</v>
      </c>
      <c r="C2" s="53" t="s">
        <v>25</v>
      </c>
      <c r="D2" s="53" t="s">
        <v>26</v>
      </c>
      <c r="E2" s="41" t="s">
        <v>27</v>
      </c>
      <c r="F2" s="41" t="s">
        <v>5</v>
      </c>
      <c r="G2" s="39" t="s">
        <v>23</v>
      </c>
      <c r="H2" s="27" t="s">
        <v>4</v>
      </c>
      <c r="I2" s="21" t="s">
        <v>6</v>
      </c>
      <c r="J2" s="20" t="s">
        <v>7</v>
      </c>
      <c r="K2" s="28" t="s">
        <v>8</v>
      </c>
      <c r="L2" s="28" t="s">
        <v>9</v>
      </c>
    </row>
    <row r="3" spans="1:12" ht="30.1" customHeight="1" x14ac:dyDescent="0.25">
      <c r="A3" s="336" t="s">
        <v>44</v>
      </c>
      <c r="B3" s="279">
        <v>1</v>
      </c>
      <c r="C3" s="280" t="s">
        <v>46</v>
      </c>
      <c r="D3" s="52">
        <v>1</v>
      </c>
      <c r="E3" s="318" t="s">
        <v>18</v>
      </c>
      <c r="F3" s="58" t="s">
        <v>14</v>
      </c>
      <c r="G3" s="83">
        <v>6.01</v>
      </c>
      <c r="H3" s="29">
        <f>Reitoria!K4+PROEX!K4+ESAG!K4+CEAVI!K4+CEART!K4+FAED!K4+CEAD!K4+CEFID!K4+CERES!K4+CESFI!K4+CCT!K4+CEPLAN!K4+CAV!K4+CESMO!K4</f>
        <v>97600</v>
      </c>
      <c r="I3" s="46">
        <f>(Reitoria!K4-Reitoria!L4)+(ESAG!K4-ESAG!L4)+(CEAVI!K4-CEAVI!L4)+(CEART!K4-CEART!L4)+(FAED!K4-FAED!L4)+(CEAD!K4-CEAD!L4)+(CEFID!K4-CEFID!L4)+(PROEX!K4-PROEX!L4)+(CERES!K4-CERES!L4)+(CESFI!K4-CESFI!L4)+(CCT!K4-CCT!L4)+(CEPLAN!K4-CEPLAN!L4)+(CAV!K4-CAV!L4)+(CESMO!K4-CESMO!L4)</f>
        <v>44967</v>
      </c>
      <c r="J3" s="19">
        <f t="shared" ref="J3:J50" si="0">H3-I3</f>
        <v>52633</v>
      </c>
      <c r="K3" s="30">
        <f t="shared" ref="K3:K40" si="1">G3*H3</f>
        <v>586576</v>
      </c>
      <c r="L3" s="30">
        <f t="shared" ref="L3:L40" si="2">I3*G3</f>
        <v>270251.67</v>
      </c>
    </row>
    <row r="4" spans="1:12" ht="30.1" customHeight="1" thickBot="1" x14ac:dyDescent="0.3">
      <c r="A4" s="337"/>
      <c r="B4" s="279"/>
      <c r="C4" s="281"/>
      <c r="D4" s="52">
        <v>2</v>
      </c>
      <c r="E4" s="319"/>
      <c r="F4" s="59" t="s">
        <v>22</v>
      </c>
      <c r="G4" s="84">
        <v>939.02</v>
      </c>
      <c r="H4" s="29">
        <f>Reitoria!K5+PROEX!K5+ESAG!K5+CEAVI!K5+CEART!K5+FAED!K5+CEAD!K5+CEFID!K5+CERES!K5+CESFI!K5+CCT!K5+CEPLAN!K5+CAV!K5+CESMO!K5</f>
        <v>557</v>
      </c>
      <c r="I4" s="46">
        <f>(Reitoria!K5-Reitoria!L5)+(ESAG!K5-ESAG!L5)+(CEAVI!K5-CEAVI!L5)+(CEART!K5-CEART!L5)+(FAED!K5-FAED!L5)+(CEAD!K5-CEAD!L5)+(CEFID!K5-CEFID!L5)+(PROEX!K5-PROEX!L5)+(CERES!K5-CERES!L5)+(CESFI!K5-CESFI!L5)+(CCT!K5-CCT!L5)+(CEPLAN!K5-CEPLAN!L5)+(CAV!K5-CAV!L5)+(CESMO!K5-CESMO!L5)</f>
        <v>299</v>
      </c>
      <c r="J4" s="19">
        <f t="shared" si="0"/>
        <v>258</v>
      </c>
      <c r="K4" s="30">
        <f t="shared" si="1"/>
        <v>523034.14</v>
      </c>
      <c r="L4" s="30">
        <f t="shared" si="2"/>
        <v>280766.98</v>
      </c>
    </row>
    <row r="5" spans="1:12" ht="30.1" customHeight="1" x14ac:dyDescent="0.25">
      <c r="A5" s="337"/>
      <c r="B5" s="284">
        <v>2</v>
      </c>
      <c r="C5" s="285" t="s">
        <v>47</v>
      </c>
      <c r="D5" s="56">
        <v>3</v>
      </c>
      <c r="E5" s="289" t="s">
        <v>19</v>
      </c>
      <c r="F5" s="60" t="s">
        <v>14</v>
      </c>
      <c r="G5" s="85">
        <v>11.16</v>
      </c>
      <c r="H5" s="29">
        <f>Reitoria!K6+PROEX!K6+ESAG!K6+CEAVI!K6+CEART!K6+FAED!K6+CEAD!K6+CEFID!K6+CERES!K6+CESFI!K6+CCT!K6+CEPLAN!K6+CAV!K6+CESMO!K6</f>
        <v>36000</v>
      </c>
      <c r="I5" s="46">
        <f>(Reitoria!K6-Reitoria!L6)+(ESAG!K6-ESAG!L6)+(CEAVI!K6-CEAVI!L6)+(CEART!K6-CEART!L6)+(FAED!K6-FAED!L6)+(CEAD!K6-CEAD!L6)+(CEFID!K6-CEFID!L6)+(PROEX!K6-PROEX!L6)+(CERES!K6-CERES!L6)+(CESFI!K6-CESFI!L6)+(CCT!K6-CCT!L6)+(CEPLAN!K6-CEPLAN!L6)+(CAV!K6-CAV!L6)+(CESMO!K6-CESMO!L6)</f>
        <v>7100</v>
      </c>
      <c r="J5" s="19">
        <f t="shared" si="0"/>
        <v>28900</v>
      </c>
      <c r="K5" s="30">
        <f t="shared" si="1"/>
        <v>401760</v>
      </c>
      <c r="L5" s="30">
        <f t="shared" si="2"/>
        <v>79236</v>
      </c>
    </row>
    <row r="6" spans="1:12" ht="30.1" customHeight="1" thickBot="1" x14ac:dyDescent="0.3">
      <c r="A6" s="337"/>
      <c r="B6" s="284"/>
      <c r="C6" s="286"/>
      <c r="D6" s="56">
        <v>4</v>
      </c>
      <c r="E6" s="289"/>
      <c r="F6" s="60" t="s">
        <v>22</v>
      </c>
      <c r="G6" s="85">
        <v>1166.76</v>
      </c>
      <c r="H6" s="29">
        <f>Reitoria!K7+PROEX!K7+ESAG!K7+CEAVI!K7+CEART!K7+FAED!K7+CEAD!K7+CEFID!K7+CERES!K7+CESFI!K7+CCT!K7+CEPLAN!K7+CAV!K7+CESMO!K7</f>
        <v>145</v>
      </c>
      <c r="I6" s="46">
        <f>(Reitoria!K7-Reitoria!L7)+(ESAG!K7-ESAG!L7)+(CEAVI!K7-CEAVI!L7)+(CEART!K7-CEART!L7)+(FAED!K7-FAED!L7)+(CEAD!K7-CEAD!L7)+(CEFID!K7-CEFID!L7)+(PROEX!K7-PROEX!L7)+(CERES!K7-CERES!L7)+(CESFI!K7-CESFI!L7)+(CCT!K7-CCT!L7)+(CEPLAN!K7-CEPLAN!L7)+(CAV!K7-CAV!L7)+(CESMO!K7-CESMO!L7)</f>
        <v>23</v>
      </c>
      <c r="J6" s="19">
        <f t="shared" si="0"/>
        <v>122</v>
      </c>
      <c r="K6" s="30">
        <f t="shared" si="1"/>
        <v>169180.2</v>
      </c>
      <c r="L6" s="30">
        <f t="shared" si="2"/>
        <v>26835.48</v>
      </c>
    </row>
    <row r="7" spans="1:12" ht="30.1" customHeight="1" x14ac:dyDescent="0.25">
      <c r="A7" s="337"/>
      <c r="B7" s="279">
        <v>3</v>
      </c>
      <c r="C7" s="280" t="s">
        <v>36</v>
      </c>
      <c r="D7" s="52">
        <v>5</v>
      </c>
      <c r="E7" s="319" t="s">
        <v>20</v>
      </c>
      <c r="F7" s="59" t="s">
        <v>14</v>
      </c>
      <c r="G7" s="83">
        <v>9.6300000000000008</v>
      </c>
      <c r="H7" s="29">
        <f>Reitoria!K8+PROEX!K8+ESAG!K8+CEAVI!K8+CEART!K8+FAED!K8+CEAD!K8+CEFID!K8+CERES!K8+CESFI!K8+CCT!K8+CEPLAN!K8+CAV!K8+CESMO!K8</f>
        <v>104700</v>
      </c>
      <c r="I7" s="46">
        <f>(Reitoria!K8-Reitoria!L8)+(ESAG!K8-ESAG!L8)+(CEAVI!K8-CEAVI!L8)+(CEART!K8-CEART!L8)+(FAED!K8-FAED!L8)+(CEAD!K8-CEAD!L8)+(CEFID!K8-CEFID!L8)+(PROEX!K8-PROEX!L8)+(CERES!K8-CERES!L8)+(CESFI!K8-CESFI!L8)+(CCT!K8-CCT!L8)+(CEPLAN!K8-CEPLAN!L8)+(CAV!K8-CAV!L8)+(CESMO!K8-CESMO!L8)</f>
        <v>37688</v>
      </c>
      <c r="J7" s="19">
        <f t="shared" si="0"/>
        <v>67012</v>
      </c>
      <c r="K7" s="30">
        <f t="shared" si="1"/>
        <v>1008261.0000000001</v>
      </c>
      <c r="L7" s="30">
        <f t="shared" si="2"/>
        <v>362935.44</v>
      </c>
    </row>
    <row r="8" spans="1:12" ht="30.1" customHeight="1" thickBot="1" x14ac:dyDescent="0.3">
      <c r="A8" s="337"/>
      <c r="B8" s="279"/>
      <c r="C8" s="281"/>
      <c r="D8" s="52">
        <v>6</v>
      </c>
      <c r="E8" s="319"/>
      <c r="F8" s="59" t="s">
        <v>22</v>
      </c>
      <c r="G8" s="83">
        <v>1606.29</v>
      </c>
      <c r="H8" s="29">
        <f>Reitoria!K9+PROEX!K9+ESAG!K9+CEAVI!K9+CEART!K9+FAED!K9+CEAD!K9+CEFID!K9+CERES!K9+CESFI!K9+CCT!K9+CEPLAN!K9+CAV!K9+CESMO!K9</f>
        <v>181</v>
      </c>
      <c r="I8" s="46">
        <f>(Reitoria!K9-Reitoria!L9)+(ESAG!K9-ESAG!L9)+(CEAVI!K9-CEAVI!L9)+(CEART!K9-CEART!L9)+(FAED!K9-FAED!L9)+(CEAD!K9-CEAD!L9)+(CEFID!K9-CEFID!L9)+(PROEX!K9-PROEX!L9)+(CERES!K9-CERES!L9)+(CESFI!K9-CESFI!L9)+(CCT!K9-CCT!L9)+(CEPLAN!K9-CEPLAN!L9)+(CAV!K9-CAV!L9)+(CESMO!K9-CESMO!L9)</f>
        <v>91</v>
      </c>
      <c r="J8" s="19">
        <f t="shared" si="0"/>
        <v>90</v>
      </c>
      <c r="K8" s="30">
        <f t="shared" si="1"/>
        <v>290738.49</v>
      </c>
      <c r="L8" s="30">
        <f t="shared" si="2"/>
        <v>146172.38999999998</v>
      </c>
    </row>
    <row r="9" spans="1:12" ht="30.1" customHeight="1" x14ac:dyDescent="0.25">
      <c r="A9" s="337"/>
      <c r="B9" s="284">
        <v>4</v>
      </c>
      <c r="C9" s="285" t="s">
        <v>46</v>
      </c>
      <c r="D9" s="56">
        <v>7</v>
      </c>
      <c r="E9" s="289" t="s">
        <v>15</v>
      </c>
      <c r="F9" s="60" t="s">
        <v>14</v>
      </c>
      <c r="G9" s="85">
        <v>12.67</v>
      </c>
      <c r="H9" s="29">
        <f>Reitoria!K10+PROEX!K10+ESAG!K10+CEAVI!K10+CEART!K10+FAED!K10+CEAD!K10+CEFID!K10+CERES!K10+CESFI!K10+CCT!K10+CEPLAN!K10+CAV!K10+CESMO!K10</f>
        <v>76600</v>
      </c>
      <c r="I9" s="46">
        <f>(Reitoria!K10-Reitoria!L10)+(ESAG!K10-ESAG!L10)+(CEAVI!K10-CEAVI!L10)+(CEART!K10-CEART!L10)+(FAED!K10-FAED!L10)+(CEAD!K10-CEAD!L10)+(CEFID!K10-CEFID!L10)+(PROEX!K10-PROEX!L10)+(CERES!K10-CERES!L10)+(CESFI!K10-CESFI!L10)+(CCT!K10-CCT!L10)+(CEPLAN!K10-CEPLAN!L10)+(CAV!K10-CAV!L10)+(CESMO!K10-CESMO!L10)</f>
        <v>18463</v>
      </c>
      <c r="J9" s="19">
        <f t="shared" si="0"/>
        <v>58137</v>
      </c>
      <c r="K9" s="30">
        <f t="shared" ref="K9:K10" si="3">G9*H9</f>
        <v>970522</v>
      </c>
      <c r="L9" s="30">
        <f t="shared" ref="L9:L10" si="4">I9*G9</f>
        <v>233926.21</v>
      </c>
    </row>
    <row r="10" spans="1:12" ht="30.1" customHeight="1" thickBot="1" x14ac:dyDescent="0.3">
      <c r="A10" s="337"/>
      <c r="B10" s="284"/>
      <c r="C10" s="286"/>
      <c r="D10" s="56">
        <v>8</v>
      </c>
      <c r="E10" s="289"/>
      <c r="F10" s="60" t="s">
        <v>22</v>
      </c>
      <c r="G10" s="85">
        <v>1483.17</v>
      </c>
      <c r="H10" s="29">
        <f>Reitoria!K11+PROEX!K11+ESAG!K11+CEAVI!K11+CEART!K11+FAED!K11+CEAD!K11+CEFID!K11+CERES!K11+CESFI!K11+CCT!K11+CEPLAN!K11+CAV!K11+CESMO!K11</f>
        <v>226</v>
      </c>
      <c r="I10" s="46">
        <f>(Reitoria!K11-Reitoria!L11)+(ESAG!K11-ESAG!L11)+(CEAVI!K11-CEAVI!L11)+(CEART!K11-CEART!L11)+(FAED!K11-FAED!L11)+(CEAD!K11-CEAD!L11)+(CEFID!K11-CEFID!L11)+(PROEX!K11-PROEX!L11)+(CERES!K11-CERES!L11)+(CESFI!K11-CESFI!L11)+(CCT!K11-CCT!L11)+(CEPLAN!K11-CEPLAN!L11)+(CAV!K11-CAV!L11)+(CESMO!K11-CESMO!L11)</f>
        <v>54.5</v>
      </c>
      <c r="J10" s="19">
        <f t="shared" si="0"/>
        <v>171.5</v>
      </c>
      <c r="K10" s="30">
        <f t="shared" si="3"/>
        <v>335196.42000000004</v>
      </c>
      <c r="L10" s="30">
        <f t="shared" si="4"/>
        <v>80832.764999999999</v>
      </c>
    </row>
    <row r="11" spans="1:12" ht="30.1" customHeight="1" x14ac:dyDescent="0.25">
      <c r="A11" s="337"/>
      <c r="B11" s="279">
        <v>5</v>
      </c>
      <c r="C11" s="280" t="s">
        <v>36</v>
      </c>
      <c r="D11" s="52">
        <v>9</v>
      </c>
      <c r="E11" s="319" t="s">
        <v>32</v>
      </c>
      <c r="F11" s="59" t="s">
        <v>14</v>
      </c>
      <c r="G11" s="83">
        <v>5.31</v>
      </c>
      <c r="H11" s="29">
        <f>Reitoria!K12+PROEX!K12+ESAG!K12+CEAVI!K12+CEART!K12+FAED!K12+CEAD!K12+CEFID!K12+CERES!K12+CESFI!K12+CCT!K12+CEPLAN!K12+CAV!K12+CESMO!K12</f>
        <v>54700</v>
      </c>
      <c r="I11" s="46">
        <f>(Reitoria!K12-Reitoria!L12)+(ESAG!K12-ESAG!L12)+(CEAVI!K12-CEAVI!L12)+(CEART!K12-CEART!L12)+(FAED!K12-FAED!L12)+(CEAD!K12-CEAD!L12)+(CEFID!K12-CEFID!L12)+(PROEX!K12-PROEX!L12)+(CERES!K12-CERES!L12)+(CESFI!K12-CESFI!L12)+(CCT!K12-CCT!L12)+(CEPLAN!K12-CEPLAN!L12)+(CAV!K12-CAV!L12)+(CESMO!K12-CESMO!L12)</f>
        <v>18693</v>
      </c>
      <c r="J11" s="19">
        <f t="shared" si="0"/>
        <v>36007</v>
      </c>
      <c r="K11" s="30">
        <f t="shared" si="1"/>
        <v>290457</v>
      </c>
      <c r="L11" s="30">
        <f t="shared" si="2"/>
        <v>99259.829999999987</v>
      </c>
    </row>
    <row r="12" spans="1:12" ht="30.1" customHeight="1" thickBot="1" x14ac:dyDescent="0.3">
      <c r="A12" s="338"/>
      <c r="B12" s="279"/>
      <c r="C12" s="281"/>
      <c r="D12" s="52">
        <v>10</v>
      </c>
      <c r="E12" s="345"/>
      <c r="F12" s="61" t="s">
        <v>22</v>
      </c>
      <c r="G12" s="83">
        <v>693.62</v>
      </c>
      <c r="H12" s="29">
        <f>Reitoria!K13+PROEX!K13+ESAG!K13+CEAVI!K13+CEART!K13+FAED!K13+CEAD!K13+CEFID!K13+CERES!K13+CESFI!K13+CCT!K13+CEPLAN!K13+CAV!K13+CESMO!K13</f>
        <v>238</v>
      </c>
      <c r="I12" s="46">
        <f>(Reitoria!K13-Reitoria!L13)+(ESAG!K13-ESAG!L13)+(CEAVI!K13-CEAVI!L13)+(CEART!K13-CEART!L13)+(FAED!K13-FAED!L13)+(CEAD!K13-CEAD!L13)+(CEFID!K13-CEFID!L13)+(PROEX!K13-PROEX!L13)+(CERES!K13-CERES!L13)+(CESFI!K13-CESFI!L13)+(CCT!K13-CCT!L13)+(CEPLAN!K13-CEPLAN!L13)+(CAV!K13-CAV!L13)+(CESMO!K13-CESMO!L13)</f>
        <v>48</v>
      </c>
      <c r="J12" s="19">
        <f t="shared" si="0"/>
        <v>190</v>
      </c>
      <c r="K12" s="30">
        <f t="shared" si="1"/>
        <v>165081.56</v>
      </c>
      <c r="L12" s="30">
        <f t="shared" si="2"/>
        <v>33293.760000000002</v>
      </c>
    </row>
    <row r="13" spans="1:12" ht="30.1" customHeight="1" x14ac:dyDescent="0.25">
      <c r="A13" s="382" t="s">
        <v>34</v>
      </c>
      <c r="B13" s="284">
        <v>6</v>
      </c>
      <c r="C13" s="285" t="s">
        <v>46</v>
      </c>
      <c r="D13" s="56">
        <v>11</v>
      </c>
      <c r="E13" s="325" t="s">
        <v>18</v>
      </c>
      <c r="F13" s="62" t="s">
        <v>14</v>
      </c>
      <c r="G13" s="82">
        <v>7.73</v>
      </c>
      <c r="H13" s="29">
        <f>Reitoria!K14+PROEX!K14+ESAG!K14+CEAVI!K14+CEART!K14+FAED!K14+CEAD!K14+CEFID!K14+CERES!K14+CESFI!K14+CCT!K14+CEPLAN!K14+CAV!K14+CESMO!K14</f>
        <v>5700</v>
      </c>
      <c r="I13" s="46">
        <f>(Reitoria!K14-Reitoria!L14)+(ESAG!K14-ESAG!L14)+(CEAVI!K14-CEAVI!L14)+(CEART!K14-CEART!L14)+(FAED!K14-FAED!L14)+(CEAD!K14-CEAD!L14)+(CEFID!K14-CEFID!L14)+(PROEX!K14-PROEX!L14)+(CERES!K14-CERES!L14)+(CESFI!K14-CESFI!L14)+(CCT!K14-CCT!L14)+(CEPLAN!K14-CEPLAN!L14)+(CAV!K14-CAV!L14)+(CESMO!K14-CESMO!L14)</f>
        <v>4836</v>
      </c>
      <c r="J13" s="19">
        <f t="shared" si="0"/>
        <v>864</v>
      </c>
      <c r="K13" s="30">
        <f t="shared" si="1"/>
        <v>44061</v>
      </c>
      <c r="L13" s="30">
        <f t="shared" si="2"/>
        <v>37382.28</v>
      </c>
    </row>
    <row r="14" spans="1:12" ht="30.1" customHeight="1" thickBot="1" x14ac:dyDescent="0.3">
      <c r="A14" s="383"/>
      <c r="B14" s="284"/>
      <c r="C14" s="286"/>
      <c r="D14" s="56">
        <v>12</v>
      </c>
      <c r="E14" s="289"/>
      <c r="F14" s="60" t="s">
        <v>22</v>
      </c>
      <c r="G14" s="82">
        <v>939.02</v>
      </c>
      <c r="H14" s="29">
        <f>Reitoria!K15+PROEX!K15+ESAG!K15+CEAVI!K15+CEART!K15+FAED!K15+CEAD!K15+CEFID!K15+CERES!K15+CESFI!K15+CCT!K15+CEPLAN!K15+CAV!K15+CESMO!K15</f>
        <v>42</v>
      </c>
      <c r="I14" s="46">
        <f>(Reitoria!K15-Reitoria!L15)+(ESAG!K15-ESAG!L15)+(CEAVI!K15-CEAVI!L15)+(CEART!K15-CEART!L15)+(FAED!K15-FAED!L15)+(CEAD!K15-CEAD!L15)+(CEFID!K15-CEFID!L15)+(PROEX!K15-PROEX!L15)+(CERES!K15-CERES!L15)+(CESFI!K15-CESFI!L15)+(CCT!K15-CCT!L15)+(CEPLAN!K15-CEPLAN!L15)+(CAV!K15-CAV!L15)+(CESMO!K15-CESMO!L15)</f>
        <v>7.5</v>
      </c>
      <c r="J14" s="19">
        <f t="shared" si="0"/>
        <v>34.5</v>
      </c>
      <c r="K14" s="30">
        <f t="shared" si="1"/>
        <v>39438.839999999997</v>
      </c>
      <c r="L14" s="30">
        <f t="shared" si="2"/>
        <v>7042.65</v>
      </c>
    </row>
    <row r="15" spans="1:12" ht="30.1" customHeight="1" x14ac:dyDescent="0.25">
      <c r="A15" s="383"/>
      <c r="B15" s="279">
        <v>7</v>
      </c>
      <c r="C15" s="280" t="s">
        <v>36</v>
      </c>
      <c r="D15" s="52">
        <v>13</v>
      </c>
      <c r="E15" s="319" t="s">
        <v>19</v>
      </c>
      <c r="F15" s="59" t="s">
        <v>14</v>
      </c>
      <c r="G15" s="86">
        <v>11.45</v>
      </c>
      <c r="H15" s="29">
        <f>Reitoria!K16+PROEX!K16+ESAG!K16+CEAVI!K16+CEART!K16+FAED!K16+CEAD!K16+CEFID!K16+CERES!K16+CESFI!K16+CCT!K16+CEPLAN!K16+CAV!K16+CESMO!K16</f>
        <v>3950</v>
      </c>
      <c r="I15" s="46">
        <f>(Reitoria!K16-Reitoria!L16)+(ESAG!K16-ESAG!L16)+(CEAVI!K16-CEAVI!L16)+(CEART!K16-CEART!L16)+(FAED!K16-FAED!L16)+(CEAD!K16-CEAD!L16)+(CEFID!K16-CEFID!L16)+(PROEX!K16-PROEX!L16)+(CERES!K16-CERES!L16)+(CESFI!K16-CESFI!L16)+(CCT!K16-CCT!L16)+(CEPLAN!K16-CEPLAN!L16)+(CAV!K16-CAV!L16)+(CESMO!K16-CESMO!L16)</f>
        <v>150</v>
      </c>
      <c r="J15" s="19">
        <f t="shared" si="0"/>
        <v>3800</v>
      </c>
      <c r="K15" s="30">
        <f t="shared" si="1"/>
        <v>45227.5</v>
      </c>
      <c r="L15" s="30">
        <f t="shared" si="2"/>
        <v>1717.5</v>
      </c>
    </row>
    <row r="16" spans="1:12" ht="30.1" customHeight="1" thickBot="1" x14ac:dyDescent="0.3">
      <c r="A16" s="383"/>
      <c r="B16" s="279"/>
      <c r="C16" s="281"/>
      <c r="D16" s="52">
        <v>14</v>
      </c>
      <c r="E16" s="319"/>
      <c r="F16" s="59" t="s">
        <v>22</v>
      </c>
      <c r="G16" s="86">
        <v>1196.9100000000001</v>
      </c>
      <c r="H16" s="29">
        <f>Reitoria!K17+PROEX!K17+ESAG!K17+CEAVI!K17+CEART!K17+FAED!K17+CEAD!K17+CEFID!K17+CERES!K17+CESFI!K17+CCT!K17+CEPLAN!K17+CAV!K17+CESMO!K17</f>
        <v>23</v>
      </c>
      <c r="I16" s="46">
        <f>(Reitoria!K17-Reitoria!L17)+(ESAG!K17-ESAG!L17)+(CEAVI!K17-CEAVI!L17)+(CEART!K17-CEART!L17)+(FAED!K17-FAED!L17)+(CEAD!K17-CEAD!L17)+(CEFID!K17-CEFID!L17)+(PROEX!K17-PROEX!L17)+(CERES!K17-CERES!L17)+(CESFI!K17-CESFI!L17)+(CCT!K17-CCT!L17)+(CEPLAN!K17-CEPLAN!L17)+(CAV!K17-CAV!L17)+(CESMO!K17-CESMO!L17)</f>
        <v>1.5</v>
      </c>
      <c r="J16" s="19">
        <f t="shared" si="0"/>
        <v>21.5</v>
      </c>
      <c r="K16" s="30">
        <f t="shared" si="1"/>
        <v>27528.93</v>
      </c>
      <c r="L16" s="30">
        <f t="shared" si="2"/>
        <v>1795.3650000000002</v>
      </c>
    </row>
    <row r="17" spans="1:12" ht="30.1" customHeight="1" x14ac:dyDescent="0.25">
      <c r="A17" s="383"/>
      <c r="B17" s="284">
        <v>8</v>
      </c>
      <c r="C17" s="285" t="s">
        <v>36</v>
      </c>
      <c r="D17" s="51">
        <v>15</v>
      </c>
      <c r="E17" s="289" t="s">
        <v>20</v>
      </c>
      <c r="F17" s="60" t="s">
        <v>14</v>
      </c>
      <c r="G17" s="82">
        <v>14.68</v>
      </c>
      <c r="H17" s="29">
        <f>Reitoria!K18+PROEX!K18+ESAG!K18+CEAVI!K18+CEART!K18+FAED!K18+CEAD!K18+CEFID!K18+CERES!K18+CESFI!K18+CCT!K18+CEPLAN!K18+CAV!K18+CESMO!K18</f>
        <v>3700</v>
      </c>
      <c r="I17" s="46">
        <f>(Reitoria!K18-Reitoria!L18)+(ESAG!K18-ESAG!L18)+(CEAVI!K18-CEAVI!L18)+(CEART!K18-CEART!L18)+(FAED!K18-FAED!L18)+(CEAD!K18-CEAD!L18)+(CEFID!K18-CEFID!L18)+(PROEX!K18-PROEX!L18)+(CERES!K18-CERES!L18)+(CESFI!K18-CESFI!L18)+(CCT!K18-CCT!L18)+(CEPLAN!K18-CEPLAN!L18)+(CAV!K18-CAV!L18)+(CESMO!K18-CESMO!L18)</f>
        <v>2800</v>
      </c>
      <c r="J17" s="19">
        <f t="shared" si="0"/>
        <v>900</v>
      </c>
      <c r="K17" s="30">
        <f t="shared" si="1"/>
        <v>54316</v>
      </c>
      <c r="L17" s="30">
        <f t="shared" si="2"/>
        <v>41104</v>
      </c>
    </row>
    <row r="18" spans="1:12" ht="30.1" customHeight="1" thickBot="1" x14ac:dyDescent="0.3">
      <c r="A18" s="383"/>
      <c r="B18" s="284"/>
      <c r="C18" s="286"/>
      <c r="D18" s="51">
        <v>16</v>
      </c>
      <c r="E18" s="289"/>
      <c r="F18" s="60" t="s">
        <v>22</v>
      </c>
      <c r="G18" s="82">
        <v>1611.54</v>
      </c>
      <c r="H18" s="29">
        <f>Reitoria!K19+PROEX!K19+ESAG!K19+CEAVI!K19+CEART!K19+FAED!K19+CEAD!K19+CEFID!K19+CERES!K19+CESFI!K19+CCT!K19+CEPLAN!K19+CAV!K19+CESMO!K19</f>
        <v>29</v>
      </c>
      <c r="I18" s="46">
        <f>(Reitoria!K19-Reitoria!L19)+(ESAG!K19-ESAG!L19)+(CEAVI!K19-CEAVI!L19)+(CEART!K19-CEART!L19)+(FAED!K19-FAED!L19)+(CEAD!K19-CEAD!L19)+(CEFID!K19-CEFID!L19)+(PROEX!K19-PROEX!L19)+(CERES!K19-CERES!L19)+(CESFI!K19-CESFI!L19)+(CCT!K19-CCT!L19)+(CEPLAN!K19-CEPLAN!L19)+(CAV!K19-CAV!L19)+(CESMO!K19-CESMO!L19)</f>
        <v>2</v>
      </c>
      <c r="J18" s="19">
        <f t="shared" si="0"/>
        <v>27</v>
      </c>
      <c r="K18" s="30">
        <f t="shared" si="1"/>
        <v>46734.659999999996</v>
      </c>
      <c r="L18" s="30">
        <f t="shared" si="2"/>
        <v>3223.08</v>
      </c>
    </row>
    <row r="19" spans="1:12" ht="30.1" customHeight="1" x14ac:dyDescent="0.25">
      <c r="A19" s="383"/>
      <c r="B19" s="279">
        <v>9</v>
      </c>
      <c r="C19" s="280" t="s">
        <v>46</v>
      </c>
      <c r="D19" s="52">
        <v>17</v>
      </c>
      <c r="E19" s="282" t="s">
        <v>15</v>
      </c>
      <c r="F19" s="59" t="s">
        <v>14</v>
      </c>
      <c r="G19" s="86">
        <v>13.63</v>
      </c>
      <c r="H19" s="29">
        <f>Reitoria!K20+PROEX!K20+ESAG!K20+CEAVI!K20+CEART!K20+FAED!K20+CEAD!K20+CEFID!K20+CERES!K20+CESFI!K20+CCT!K20+CEPLAN!K20+CAV!K20+CESMO!K20</f>
        <v>3850</v>
      </c>
      <c r="I19" s="46">
        <f>(Reitoria!K20-Reitoria!L20)+(ESAG!K20-ESAG!L20)+(CEAVI!K20-CEAVI!L20)+(CEART!K20-CEART!L20)+(FAED!K20-FAED!L20)+(CEAD!K20-CEAD!L20)+(CEFID!K20-CEFID!L20)+(PROEX!K20-PROEX!L20)+(CERES!K20-CERES!L20)+(CESFI!K20-CESFI!L20)+(CCT!K20-CCT!L20)+(CEPLAN!K20-CEPLAN!L20)+(CAV!K20-CAV!L20)+(CESMO!K20-CESMO!L20)</f>
        <v>1300</v>
      </c>
      <c r="J19" s="19">
        <f t="shared" si="0"/>
        <v>2550</v>
      </c>
      <c r="K19" s="30">
        <f t="shared" ref="K19:K20" si="5">G19*H19</f>
        <v>52475.5</v>
      </c>
      <c r="L19" s="30">
        <f t="shared" ref="L19:L20" si="6">I19*G19</f>
        <v>17719</v>
      </c>
    </row>
    <row r="20" spans="1:12" ht="30.1" customHeight="1" thickBot="1" x14ac:dyDescent="0.3">
      <c r="A20" s="383"/>
      <c r="B20" s="279"/>
      <c r="C20" s="281"/>
      <c r="D20" s="52">
        <v>18</v>
      </c>
      <c r="E20" s="283"/>
      <c r="F20" s="59" t="s">
        <v>22</v>
      </c>
      <c r="G20" s="86">
        <v>1483.17</v>
      </c>
      <c r="H20" s="29">
        <f>Reitoria!K21+PROEX!K21+ESAG!K21+CEAVI!K21+CEART!K21+FAED!K21+CEAD!K21+CEFID!K21+CERES!K21+CESFI!K21+CCT!K21+CEPLAN!K21+CAV!K21+CESMO!K21</f>
        <v>19</v>
      </c>
      <c r="I20" s="46">
        <f>(Reitoria!K21-Reitoria!L21)+(ESAG!K21-ESAG!L21)+(CEAVI!K21-CEAVI!L21)+(CEART!K21-CEART!L21)+(FAED!K21-FAED!L21)+(CEAD!K21-CEAD!L21)+(CEFID!K21-CEFID!L21)+(PROEX!K21-PROEX!L21)+(CERES!K21-CERES!L21)+(CESFI!K21-CESFI!L21)+(CCT!K21-CCT!L21)+(CEPLAN!K21-CEPLAN!L21)+(CAV!K21-CAV!L21)+(CESMO!K21-CESMO!L21)</f>
        <v>0.5</v>
      </c>
      <c r="J20" s="19">
        <f t="shared" si="0"/>
        <v>18.5</v>
      </c>
      <c r="K20" s="30">
        <f t="shared" si="5"/>
        <v>28180.230000000003</v>
      </c>
      <c r="L20" s="30">
        <f t="shared" si="6"/>
        <v>741.58500000000004</v>
      </c>
    </row>
    <row r="21" spans="1:12" ht="30.1" customHeight="1" x14ac:dyDescent="0.25">
      <c r="A21" s="383"/>
      <c r="B21" s="313">
        <v>10</v>
      </c>
      <c r="C21" s="314" t="s">
        <v>48</v>
      </c>
      <c r="D21" s="98">
        <v>19</v>
      </c>
      <c r="E21" s="316" t="s">
        <v>32</v>
      </c>
      <c r="F21" s="99" t="s">
        <v>14</v>
      </c>
      <c r="G21" s="112"/>
      <c r="H21" s="29">
        <f>Reitoria!K22+PROEX!K22+ESAG!K22+CEAVI!K22+CEART!K22+FAED!K22+CEAD!K22+CEFID!K22+CERES!K22+CESFI!K22+CCT!K22+CEPLAN!K22+CAV!K22+CESMO!K22</f>
        <v>0</v>
      </c>
      <c r="I21" s="46">
        <f>(Reitoria!K22-Reitoria!L22)+(ESAG!K22-ESAG!L22)+(CEAVI!K22-CEAVI!L22)+(CEART!K22-CEART!L22)+(FAED!K22-FAED!L22)+(CEAD!K22-CEAD!L22)+(CEFID!K22-CEFID!L22)+(PROEX!K22-PROEX!L22)+(CERES!K22-CERES!L22)+(CESFI!K22-CESFI!L22)+(CCT!K22-CCT!L22)+(CEPLAN!K22-CEPLAN!L22)+(CAV!K22-CAV!L22)+(CESMO!K22-CESMO!L22)</f>
        <v>0</v>
      </c>
      <c r="J21" s="19">
        <f t="shared" si="0"/>
        <v>0</v>
      </c>
      <c r="K21" s="30">
        <f t="shared" si="1"/>
        <v>0</v>
      </c>
      <c r="L21" s="30">
        <f t="shared" si="2"/>
        <v>0</v>
      </c>
    </row>
    <row r="22" spans="1:12" ht="30.1" customHeight="1" thickBot="1" x14ac:dyDescent="0.3">
      <c r="A22" s="384"/>
      <c r="B22" s="313"/>
      <c r="C22" s="315"/>
      <c r="D22" s="98">
        <v>20</v>
      </c>
      <c r="E22" s="317"/>
      <c r="F22" s="103" t="s">
        <v>22</v>
      </c>
      <c r="G22" s="112"/>
      <c r="H22" s="29">
        <f>Reitoria!K23+PROEX!K23+ESAG!K23+CEAVI!K23+CEART!K23+FAED!K23+CEAD!K23+CEFID!K23+CERES!K23+CESFI!K23+CCT!K23+CEPLAN!K23+CAV!K23+CESMO!K23</f>
        <v>0</v>
      </c>
      <c r="I22" s="46">
        <f>(Reitoria!K23-Reitoria!L23)+(ESAG!K23-ESAG!L23)+(CEAVI!K23-CEAVI!L23)+(CEART!K23-CEART!L23)+(FAED!K23-FAED!L23)+(CEAD!K23-CEAD!L23)+(CEFID!K23-CEFID!L23)+(PROEX!K23-PROEX!L23)+(CERES!K23-CERES!L23)+(CESFI!K23-CESFI!L23)+(CCT!K23-CCT!L23)+(CEPLAN!K23-CEPLAN!L23)+(CAV!K23-CAV!L23)+(CESMO!K23-CESMO!L23)</f>
        <v>0</v>
      </c>
      <c r="J22" s="19">
        <f t="shared" si="0"/>
        <v>0</v>
      </c>
      <c r="K22" s="30">
        <f t="shared" si="1"/>
        <v>0</v>
      </c>
      <c r="L22" s="30">
        <f t="shared" si="2"/>
        <v>0</v>
      </c>
    </row>
    <row r="23" spans="1:12" ht="30.1" customHeight="1" x14ac:dyDescent="0.25">
      <c r="A23" s="310" t="s">
        <v>45</v>
      </c>
      <c r="B23" s="279">
        <v>11</v>
      </c>
      <c r="C23" s="280" t="s">
        <v>46</v>
      </c>
      <c r="D23" s="52">
        <v>21</v>
      </c>
      <c r="E23" s="318" t="s">
        <v>18</v>
      </c>
      <c r="F23" s="58" t="s">
        <v>14</v>
      </c>
      <c r="G23" s="83">
        <v>7.72</v>
      </c>
      <c r="H23" s="29">
        <f>Reitoria!K24+PROEX!K24+ESAG!K24+CEAVI!K24+CEART!K24+FAED!K24+CEAD!K24+CEFID!K24+CERES!K24+CESFI!K24+CCT!K24+CEPLAN!K24+CAV!K24+CESMO!K24</f>
        <v>1000</v>
      </c>
      <c r="I23" s="46">
        <f>(Reitoria!K24-Reitoria!L24)+(ESAG!K24-ESAG!L24)+(CEAVI!K24-CEAVI!L24)+(CEART!K24-CEART!L24)+(FAED!K24-FAED!L24)+(CEAD!K24-CEAD!L24)+(CEFID!K24-CEFID!L24)+(PROEX!K24-PROEX!L24)+(CERES!K24-CERES!L24)+(CESFI!K24-CESFI!L24)+(CCT!K24-CCT!L24)+(CEPLAN!K24-CEPLAN!L24)+(CAV!K24-CAV!L24)+(CESMO!K24-CESMO!L24)</f>
        <v>0</v>
      </c>
      <c r="J23" s="19">
        <f t="shared" si="0"/>
        <v>1000</v>
      </c>
      <c r="K23" s="30">
        <f t="shared" si="1"/>
        <v>7720</v>
      </c>
      <c r="L23" s="30">
        <f t="shared" si="2"/>
        <v>0</v>
      </c>
    </row>
    <row r="24" spans="1:12" ht="30.1" customHeight="1" thickBot="1" x14ac:dyDescent="0.3">
      <c r="A24" s="311"/>
      <c r="B24" s="279"/>
      <c r="C24" s="281"/>
      <c r="D24" s="52">
        <v>22</v>
      </c>
      <c r="E24" s="319"/>
      <c r="F24" s="59" t="s">
        <v>22</v>
      </c>
      <c r="G24" s="84">
        <v>939.02</v>
      </c>
      <c r="H24" s="29">
        <f>Reitoria!K25+PROEX!K25+ESAG!K25+CEAVI!K25+CEART!K25+FAED!K25+CEAD!K25+CEFID!K25+CERES!K25+CESFI!K25+CCT!K25+CEPLAN!K25+CAV!K25+CESMO!K25</f>
        <v>5</v>
      </c>
      <c r="I24" s="46">
        <f>(Reitoria!K25-Reitoria!L25)+(ESAG!K25-ESAG!L25)+(CEAVI!K25-CEAVI!L25)+(CEART!K25-CEART!L25)+(FAED!K25-FAED!L25)+(CEAD!K25-CEAD!L25)+(CEFID!K25-CEFID!L25)+(PROEX!K25-PROEX!L25)+(CERES!K25-CERES!L25)+(CESFI!K25-CESFI!L25)+(CCT!K25-CCT!L25)+(CEPLAN!K25-CEPLAN!L25)+(CAV!K25-CAV!L25)+(CESMO!K25-CESMO!L25)</f>
        <v>0</v>
      </c>
      <c r="J24" s="19">
        <f t="shared" si="0"/>
        <v>5</v>
      </c>
      <c r="K24" s="30">
        <f t="shared" si="1"/>
        <v>4695.1000000000004</v>
      </c>
      <c r="L24" s="30">
        <f t="shared" si="2"/>
        <v>0</v>
      </c>
    </row>
    <row r="25" spans="1:12" ht="30.1" customHeight="1" x14ac:dyDescent="0.25">
      <c r="A25" s="311"/>
      <c r="B25" s="284">
        <v>12</v>
      </c>
      <c r="C25" s="285" t="s">
        <v>49</v>
      </c>
      <c r="D25" s="56">
        <v>23</v>
      </c>
      <c r="E25" s="289" t="s">
        <v>19</v>
      </c>
      <c r="F25" s="60" t="s">
        <v>14</v>
      </c>
      <c r="G25" s="85">
        <v>10.79</v>
      </c>
      <c r="H25" s="29">
        <f>Reitoria!K26+PROEX!K26+ESAG!K26+CEAVI!K26+CEART!K26+FAED!K26+CEAD!K26+CEFID!K26+CERES!K26+CESFI!K26+CCT!K26+CEPLAN!K26+CAV!K26+CESMO!K26</f>
        <v>3500</v>
      </c>
      <c r="I25" s="46">
        <f>(Reitoria!K26-Reitoria!L26)+(ESAG!K26-ESAG!L26)+(CEAVI!K26-CEAVI!L26)+(CEART!K26-CEART!L26)+(FAED!K26-FAED!L26)+(CEAD!K26-CEAD!L26)+(CEFID!K26-CEFID!L26)+(PROEX!K26-PROEX!L26)+(CERES!K26-CERES!L26)+(CESFI!K26-CESFI!L26)+(CCT!K26-CCT!L26)+(CEPLAN!K26-CEPLAN!L26)+(CAV!K26-CAV!L26)+(CESMO!K26-CESMO!L26)</f>
        <v>0</v>
      </c>
      <c r="J25" s="19">
        <f t="shared" si="0"/>
        <v>3500</v>
      </c>
      <c r="K25" s="30">
        <f t="shared" si="1"/>
        <v>37765</v>
      </c>
      <c r="L25" s="30">
        <f t="shared" si="2"/>
        <v>0</v>
      </c>
    </row>
    <row r="26" spans="1:12" ht="30.1" customHeight="1" thickBot="1" x14ac:dyDescent="0.3">
      <c r="A26" s="311"/>
      <c r="B26" s="284"/>
      <c r="C26" s="286"/>
      <c r="D26" s="56">
        <v>24</v>
      </c>
      <c r="E26" s="289"/>
      <c r="F26" s="60" t="s">
        <v>22</v>
      </c>
      <c r="G26" s="85">
        <v>1128.55</v>
      </c>
      <c r="H26" s="29">
        <f>Reitoria!K27+PROEX!K27+ESAG!K27+CEAVI!K27+CEART!K27+FAED!K27+CEAD!K27+CEFID!K27+CERES!K27+CESFI!K27+CCT!K27+CEPLAN!K27+CAV!K27+CESMO!K27</f>
        <v>25</v>
      </c>
      <c r="I26" s="46">
        <f>(Reitoria!K27-Reitoria!L27)+(ESAG!K27-ESAG!L27)+(CEAVI!K27-CEAVI!L27)+(CEART!K27-CEART!L27)+(FAED!K27-FAED!L27)+(CEAD!K27-CEAD!L27)+(CEFID!K27-CEFID!L27)+(PROEX!K27-PROEX!L27)+(CERES!K27-CERES!L27)+(CESFI!K27-CESFI!L27)+(CCT!K27-CCT!L27)+(CEPLAN!K27-CEPLAN!L27)+(CAV!K27-CAV!L27)+(CESMO!K27-CESMO!L27)</f>
        <v>0</v>
      </c>
      <c r="J26" s="19">
        <f t="shared" si="0"/>
        <v>25</v>
      </c>
      <c r="K26" s="30">
        <f t="shared" si="1"/>
        <v>28213.75</v>
      </c>
      <c r="L26" s="30">
        <f t="shared" si="2"/>
        <v>0</v>
      </c>
    </row>
    <row r="27" spans="1:12" ht="30.1" customHeight="1" x14ac:dyDescent="0.25">
      <c r="A27" s="311"/>
      <c r="B27" s="279">
        <v>13</v>
      </c>
      <c r="C27" s="280" t="s">
        <v>49</v>
      </c>
      <c r="D27" s="52">
        <v>25</v>
      </c>
      <c r="E27" s="282" t="s">
        <v>20</v>
      </c>
      <c r="F27" s="59" t="s">
        <v>14</v>
      </c>
      <c r="G27" s="83">
        <v>10.46</v>
      </c>
      <c r="H27" s="29">
        <f>Reitoria!K28+PROEX!K28+ESAG!K28+CEAVI!K28+CEART!K28+FAED!K28+CEAD!K28+CEFID!K28+CERES!K28+CESFI!K28+CCT!K28+CEPLAN!K28+CAV!K28+CESMO!K28</f>
        <v>13000</v>
      </c>
      <c r="I27" s="46">
        <f>(Reitoria!K28-Reitoria!L28)+(ESAG!K28-ESAG!L28)+(CEAVI!K28-CEAVI!L28)+(CEART!K28-CEART!L28)+(FAED!K28-FAED!L28)+(CEAD!K28-CEAD!L28)+(CEFID!K28-CEFID!L28)+(PROEX!K28-PROEX!L28)+(CERES!K28-CERES!L28)+(CESFI!K28-CESFI!L28)+(CCT!K28-CCT!L28)+(CEPLAN!K28-CEPLAN!L28)+(CAV!K28-CAV!L28)+(CESMO!K28-CESMO!L28)</f>
        <v>2809</v>
      </c>
      <c r="J27" s="19">
        <f t="shared" si="0"/>
        <v>10191</v>
      </c>
      <c r="K27" s="30">
        <f t="shared" si="1"/>
        <v>135980</v>
      </c>
      <c r="L27" s="30">
        <f t="shared" si="2"/>
        <v>29382.140000000003</v>
      </c>
    </row>
    <row r="28" spans="1:12" ht="30.1" customHeight="1" thickBot="1" x14ac:dyDescent="0.3">
      <c r="A28" s="311"/>
      <c r="B28" s="279"/>
      <c r="C28" s="281"/>
      <c r="D28" s="52">
        <v>26</v>
      </c>
      <c r="E28" s="283"/>
      <c r="F28" s="59" t="s">
        <v>22</v>
      </c>
      <c r="G28" s="83">
        <v>1149.22</v>
      </c>
      <c r="H28" s="29">
        <f>Reitoria!K29+PROEX!K29+ESAG!K29+CEAVI!K29+CEART!K29+FAED!K29+CEAD!K29+CEFID!K29+CERES!K29+CESFI!K29+CCT!K29+CEPLAN!K29+CAV!K29+CESMO!K29</f>
        <v>55</v>
      </c>
      <c r="I28" s="46">
        <f>(Reitoria!K29-Reitoria!L29)+(ESAG!K29-ESAG!L29)+(CEAVI!K29-CEAVI!L29)+(CEART!K29-CEART!L29)+(FAED!K29-FAED!L29)+(CEAD!K29-CEAD!L29)+(CEFID!K29-CEFID!L29)+(PROEX!K29-PROEX!L29)+(CERES!K29-CERES!L29)+(CESFI!K29-CESFI!L29)+(CCT!K29-CCT!L29)+(CEPLAN!K29-CEPLAN!L29)+(CAV!K29-CAV!L29)+(CESMO!K29-CESMO!L29)</f>
        <v>9</v>
      </c>
      <c r="J28" s="19">
        <f t="shared" si="0"/>
        <v>46</v>
      </c>
      <c r="K28" s="30">
        <f t="shared" si="1"/>
        <v>63207.1</v>
      </c>
      <c r="L28" s="30">
        <f t="shared" si="2"/>
        <v>10342.98</v>
      </c>
    </row>
    <row r="29" spans="1:12" ht="30.1" customHeight="1" x14ac:dyDescent="0.25">
      <c r="A29" s="311"/>
      <c r="B29" s="284">
        <v>14</v>
      </c>
      <c r="C29" s="285" t="s">
        <v>46</v>
      </c>
      <c r="D29" s="56">
        <v>27</v>
      </c>
      <c r="E29" s="287" t="s">
        <v>15</v>
      </c>
      <c r="F29" s="60" t="s">
        <v>14</v>
      </c>
      <c r="G29" s="85">
        <v>13.62</v>
      </c>
      <c r="H29" s="29">
        <f>Reitoria!K30+PROEX!K30+ESAG!K30+CEAVI!K30+CEART!K30+FAED!K30+CEAD!K30+CEFID!K30+CERES!K30+CESFI!K30+CCT!K30+CEPLAN!K30+CAV!K30+CESMO!K30</f>
        <v>4600</v>
      </c>
      <c r="I29" s="46">
        <f>(Reitoria!K30-Reitoria!L30)+(ESAG!K30-ESAG!L30)+(CEAVI!K30-CEAVI!L30)+(CEART!K30-CEART!L30)+(FAED!K30-FAED!L30)+(CEAD!K30-CEAD!L30)+(CEFID!K30-CEFID!L30)+(PROEX!K30-PROEX!L30)+(CERES!K30-CERES!L30)+(CESFI!K30-CESFI!L30)+(CCT!K30-CCT!L30)+(CEPLAN!K30-CEPLAN!L30)+(CAV!K30-CAV!L30)+(CESMO!K30-CESMO!L30)</f>
        <v>0</v>
      </c>
      <c r="J29" s="19">
        <f t="shared" si="0"/>
        <v>4600</v>
      </c>
      <c r="K29" s="30">
        <f t="shared" si="1"/>
        <v>62652</v>
      </c>
      <c r="L29" s="30">
        <f t="shared" si="2"/>
        <v>0</v>
      </c>
    </row>
    <row r="30" spans="1:12" ht="30.1" customHeight="1" thickBot="1" x14ac:dyDescent="0.3">
      <c r="A30" s="312"/>
      <c r="B30" s="284"/>
      <c r="C30" s="286"/>
      <c r="D30" s="56">
        <v>28</v>
      </c>
      <c r="E30" s="288"/>
      <c r="F30" s="104" t="s">
        <v>22</v>
      </c>
      <c r="G30" s="85">
        <v>1483.17</v>
      </c>
      <c r="H30" s="29">
        <f>Reitoria!K31+PROEX!K31+ESAG!K31+CEAVI!K31+CEART!K31+FAED!K31+CEAD!K31+CEFID!K31+CERES!K31+CESFI!K31+CCT!K31+CEPLAN!K31+CAV!K31+CESMO!K31</f>
        <v>36</v>
      </c>
      <c r="I30" s="46">
        <f>(Reitoria!K31-Reitoria!L31)+(ESAG!K31-ESAG!L31)+(CEAVI!K31-CEAVI!L31)+(CEART!K31-CEART!L31)+(FAED!K31-FAED!L31)+(CEAD!K31-CEAD!L31)+(CEFID!K31-CEFID!L31)+(PROEX!K31-PROEX!L31)+(CERES!K31-CERES!L31)+(CESFI!K31-CESFI!L31)+(CCT!K31-CCT!L31)+(CEPLAN!K31-CEPLAN!L31)+(CAV!K31-CAV!L31)+(CESMO!K31-CESMO!L31)</f>
        <v>0</v>
      </c>
      <c r="J30" s="19">
        <f t="shared" si="0"/>
        <v>36</v>
      </c>
      <c r="K30" s="30">
        <f t="shared" si="1"/>
        <v>53394.12</v>
      </c>
      <c r="L30" s="30">
        <f t="shared" si="2"/>
        <v>0</v>
      </c>
    </row>
    <row r="31" spans="1:12" ht="30.1" customHeight="1" x14ac:dyDescent="0.25">
      <c r="A31" s="379" t="s">
        <v>35</v>
      </c>
      <c r="B31" s="298">
        <v>15</v>
      </c>
      <c r="C31" s="304" t="s">
        <v>51</v>
      </c>
      <c r="D31" s="94">
        <v>29</v>
      </c>
      <c r="E31" s="282" t="s">
        <v>18</v>
      </c>
      <c r="F31" s="59" t="s">
        <v>14</v>
      </c>
      <c r="G31" s="83">
        <v>3.6</v>
      </c>
      <c r="H31" s="29">
        <f>Reitoria!K32+PROEX!K32+ESAG!K32+CEAVI!K32+CEART!K32+FAED!K32+CEAD!K32+CEFID!K32+CERES!K32+CESFI!K32+CCT!K32+CEPLAN!K32+CAV!K32+CESMO!K32</f>
        <v>10000</v>
      </c>
      <c r="I31" s="46">
        <f>(Reitoria!K32-Reitoria!L32)+(ESAG!K32-ESAG!L32)+(CEAVI!K32-CEAVI!L32)+(CEART!K32-CEART!L32)+(FAED!K32-FAED!L32)+(CEAD!K32-CEAD!L32)+(CEFID!K32-CEFID!L32)+(PROEX!K32-PROEX!L32)+(CERES!K32-CERES!L32)+(CESFI!K32-CESFI!L32)+(CCT!K32-CCT!L32)+(CEPLAN!K32-CEPLAN!L32)+(CAV!K32-CAV!L32)+(CESMO!K32-CESMO!L32)</f>
        <v>10000</v>
      </c>
      <c r="J31" s="19">
        <f t="shared" si="0"/>
        <v>0</v>
      </c>
      <c r="K31" s="30">
        <f t="shared" si="1"/>
        <v>36000</v>
      </c>
      <c r="L31" s="30">
        <f t="shared" si="2"/>
        <v>36000</v>
      </c>
    </row>
    <row r="32" spans="1:12" ht="30.1" customHeight="1" x14ac:dyDescent="0.25">
      <c r="A32" s="380"/>
      <c r="B32" s="299"/>
      <c r="C32" s="305"/>
      <c r="D32" s="94">
        <v>30</v>
      </c>
      <c r="E32" s="283"/>
      <c r="F32" s="59" t="s">
        <v>22</v>
      </c>
      <c r="G32" s="83">
        <v>773.6</v>
      </c>
      <c r="H32" s="29">
        <f>Reitoria!K33+PROEX!K33+ESAG!K33+CEAVI!K33+CEART!K33+FAED!K33+CEAD!K33+CEFID!K33+CERES!K33+CESFI!K33+CCT!K33+CEPLAN!K33+CAV!K33+CESMO!K33</f>
        <v>10</v>
      </c>
      <c r="I32" s="46">
        <f>(Reitoria!K33-Reitoria!L33)+(ESAG!K33-ESAG!L33)+(CEAVI!K33-CEAVI!L33)+(CEART!K33-CEART!L33)+(FAED!K33-FAED!L33)+(CEAD!K33-CEAD!L33)+(CEFID!K33-CEFID!L33)+(PROEX!K33-PROEX!L33)+(CERES!K33-CERES!L33)+(CESFI!K33-CESFI!L33)+(CCT!K33-CCT!L33)+(CEPLAN!K33-CEPLAN!L33)+(CAV!K33-CAV!L33)+(CESMO!K33-CESMO!L33)</f>
        <v>0</v>
      </c>
      <c r="J32" s="19">
        <f t="shared" si="0"/>
        <v>10</v>
      </c>
      <c r="K32" s="30">
        <f t="shared" si="1"/>
        <v>7736</v>
      </c>
      <c r="L32" s="30">
        <f t="shared" si="2"/>
        <v>0</v>
      </c>
    </row>
    <row r="33" spans="1:12" ht="30.1" customHeight="1" x14ac:dyDescent="0.25">
      <c r="A33" s="380"/>
      <c r="B33" s="300">
        <v>16</v>
      </c>
      <c r="C33" s="306" t="s">
        <v>37</v>
      </c>
      <c r="D33" s="95">
        <v>31</v>
      </c>
      <c r="E33" s="287" t="s">
        <v>19</v>
      </c>
      <c r="F33" s="60" t="s">
        <v>14</v>
      </c>
      <c r="G33" s="85">
        <v>7.77</v>
      </c>
      <c r="H33" s="29">
        <f>Reitoria!K34+PROEX!K34+ESAG!K34+CEAVI!K34+CEART!K34+FAED!K34+CEAD!K34+CEFID!K34+CERES!K34+CESFI!K34+CCT!K34+CEPLAN!K34+CAV!K34+CESMO!K34</f>
        <v>30000</v>
      </c>
      <c r="I33" s="46">
        <f>(Reitoria!K34-Reitoria!L34)+(ESAG!K34-ESAG!L34)+(CEAVI!K34-CEAVI!L34)+(CEART!K34-CEART!L34)+(FAED!K34-FAED!L34)+(CEAD!K34-CEAD!L34)+(CEFID!K34-CEFID!L34)+(PROEX!K34-PROEX!L34)+(CERES!K34-CERES!L34)+(CESFI!K34-CESFI!L34)+(CCT!K34-CCT!L34)+(CEPLAN!K34-CEPLAN!L34)+(CAV!K34-CAV!L34)+(CESMO!K34-CESMO!L34)</f>
        <v>15500</v>
      </c>
      <c r="J33" s="19">
        <f t="shared" si="0"/>
        <v>14500</v>
      </c>
      <c r="K33" s="30">
        <f t="shared" si="1"/>
        <v>233100</v>
      </c>
      <c r="L33" s="30">
        <f t="shared" si="2"/>
        <v>120435</v>
      </c>
    </row>
    <row r="34" spans="1:12" ht="30.1" customHeight="1" x14ac:dyDescent="0.25">
      <c r="A34" s="380"/>
      <c r="B34" s="301"/>
      <c r="C34" s="307"/>
      <c r="D34" s="95">
        <v>32</v>
      </c>
      <c r="E34" s="347"/>
      <c r="F34" s="60" t="s">
        <v>22</v>
      </c>
      <c r="G34" s="85">
        <v>398</v>
      </c>
      <c r="H34" s="29">
        <f>Reitoria!K35+PROEX!K35+ESAG!K35+CEAVI!K35+CEART!K35+FAED!K35+CEAD!K35+CEFID!K35+CERES!K35+CESFI!K35+CCT!K35+CEPLAN!K35+CAV!K35+CESMO!K35</f>
        <v>50</v>
      </c>
      <c r="I34" s="46">
        <f>(Reitoria!K35-Reitoria!L35)+(ESAG!K35-ESAG!L35)+(CEAVI!K35-CEAVI!L35)+(CEART!K35-CEART!L35)+(FAED!K35-FAED!L35)+(CEAD!K35-CEAD!L35)+(CEFID!K35-CEFID!L35)+(PROEX!K35-PROEX!L35)+(CERES!K35-CERES!L35)+(CESFI!K35-CESFI!L35)+(CCT!K35-CCT!L35)+(CEPLAN!K35-CEPLAN!L35)+(CAV!K35-CAV!L35)+(CESMO!K35-CESMO!L35)</f>
        <v>12</v>
      </c>
      <c r="J34" s="19">
        <f t="shared" si="0"/>
        <v>38</v>
      </c>
      <c r="K34" s="30">
        <f t="shared" si="1"/>
        <v>19900</v>
      </c>
      <c r="L34" s="30">
        <f t="shared" si="2"/>
        <v>4776</v>
      </c>
    </row>
    <row r="35" spans="1:12" ht="30.1" customHeight="1" x14ac:dyDescent="0.25">
      <c r="A35" s="380"/>
      <c r="B35" s="298">
        <v>17</v>
      </c>
      <c r="C35" s="304" t="s">
        <v>37</v>
      </c>
      <c r="D35" s="94">
        <v>33</v>
      </c>
      <c r="E35" s="282" t="s">
        <v>20</v>
      </c>
      <c r="F35" s="59" t="s">
        <v>14</v>
      </c>
      <c r="G35" s="83">
        <v>9</v>
      </c>
      <c r="H35" s="29">
        <f>Reitoria!K36+PROEX!K36+ESAG!K36+CEAVI!K36+CEART!K36+FAED!K36+CEAD!K36+CEFID!K36+CERES!K36+CESFI!K36+CCT!K36+CEPLAN!K36+CAV!K36+CESMO!K36</f>
        <v>25000</v>
      </c>
      <c r="I35" s="46">
        <f>(Reitoria!K36-Reitoria!L36)+(ESAG!K36-ESAG!L36)+(CEAVI!K36-CEAVI!L36)+(CEART!K36-CEART!L36)+(FAED!K36-FAED!L36)+(CEAD!K36-CEAD!L36)+(CEFID!K36-CEFID!L36)+(PROEX!K36-PROEX!L36)+(CERES!K36-CERES!L36)+(CESFI!K36-CESFI!L36)+(CCT!K36-CCT!L36)+(CEPLAN!K36-CEPLAN!L36)+(CAV!K36-CAV!L36)+(CESMO!K36-CESMO!L36)</f>
        <v>4250</v>
      </c>
      <c r="J35" s="19">
        <f t="shared" si="0"/>
        <v>20750</v>
      </c>
      <c r="K35" s="30">
        <f t="shared" si="1"/>
        <v>225000</v>
      </c>
      <c r="L35" s="30">
        <f t="shared" si="2"/>
        <v>38250</v>
      </c>
    </row>
    <row r="36" spans="1:12" ht="30.1" customHeight="1" x14ac:dyDescent="0.25">
      <c r="A36" s="380"/>
      <c r="B36" s="299"/>
      <c r="C36" s="305"/>
      <c r="D36" s="94">
        <v>34</v>
      </c>
      <c r="E36" s="283"/>
      <c r="F36" s="59" t="s">
        <v>22</v>
      </c>
      <c r="G36" s="83">
        <v>500</v>
      </c>
      <c r="H36" s="29">
        <f>Reitoria!K37+PROEX!K37+ESAG!K37+CEAVI!K37+CEART!K37+FAED!K37+CEAD!K37+CEFID!K37+CERES!K37+CESFI!K37+CCT!K37+CEPLAN!K37+CAV!K37+CESMO!K37</f>
        <v>10</v>
      </c>
      <c r="I36" s="46">
        <f>(Reitoria!K37-Reitoria!L37)+(ESAG!K37-ESAG!L37)+(CEAVI!K37-CEAVI!L37)+(CEART!K37-CEART!L37)+(FAED!K37-FAED!L37)+(CEAD!K37-CEAD!L37)+(CEFID!K37-CEFID!L37)+(PROEX!K37-PROEX!L37)+(CERES!K37-CERES!L37)+(CESFI!K37-CESFI!L37)+(CCT!K37-CCT!L37)+(CEPLAN!K37-CEPLAN!L37)+(CAV!K37-CAV!L37)+(CESMO!K37-CESMO!L37)</f>
        <v>0</v>
      </c>
      <c r="J36" s="19">
        <f t="shared" si="0"/>
        <v>10</v>
      </c>
      <c r="K36" s="30">
        <f t="shared" si="1"/>
        <v>5000</v>
      </c>
      <c r="L36" s="30">
        <f t="shared" si="2"/>
        <v>0</v>
      </c>
    </row>
    <row r="37" spans="1:12" ht="30.1" customHeight="1" x14ac:dyDescent="0.25">
      <c r="A37" s="380"/>
      <c r="B37" s="300">
        <v>18</v>
      </c>
      <c r="C37" s="306" t="s">
        <v>37</v>
      </c>
      <c r="D37" s="95">
        <v>35</v>
      </c>
      <c r="E37" s="287" t="s">
        <v>15</v>
      </c>
      <c r="F37" s="60" t="s">
        <v>14</v>
      </c>
      <c r="G37" s="85">
        <v>8.48</v>
      </c>
      <c r="H37" s="29">
        <f>Reitoria!K38+PROEX!K38+ESAG!K38+CEAVI!K38+CEART!K38+FAED!K38+CEAD!K38+CEFID!K38+CERES!K38+CESFI!K38+CCT!K38+CEPLAN!K38+CAV!K38+CESMO!K38</f>
        <v>25000</v>
      </c>
      <c r="I37" s="46">
        <f>(Reitoria!K38-Reitoria!L38)+(ESAG!K38-ESAG!L38)+(CEAVI!K38-CEAVI!L38)+(CEART!K38-CEART!L38)+(FAED!K38-FAED!L38)+(CEAD!K38-CEAD!L38)+(CEFID!K38-CEFID!L38)+(PROEX!K38-PROEX!L38)+(CERES!K38-CERES!L38)+(CESFI!K38-CESFI!L38)+(CCT!K38-CCT!L38)+(CEPLAN!K38-CEPLAN!L38)+(CAV!K38-CAV!L38)+(CESMO!K38-CESMO!L38)</f>
        <v>6284</v>
      </c>
      <c r="J37" s="19">
        <f t="shared" si="0"/>
        <v>18716</v>
      </c>
      <c r="K37" s="30">
        <f t="shared" si="1"/>
        <v>212000</v>
      </c>
      <c r="L37" s="30">
        <f t="shared" si="2"/>
        <v>53288.32</v>
      </c>
    </row>
    <row r="38" spans="1:12" ht="30.1" customHeight="1" x14ac:dyDescent="0.25">
      <c r="A38" s="380"/>
      <c r="B38" s="301"/>
      <c r="C38" s="307"/>
      <c r="D38" s="95">
        <v>36</v>
      </c>
      <c r="E38" s="347"/>
      <c r="F38" s="60" t="s">
        <v>22</v>
      </c>
      <c r="G38" s="85">
        <v>500</v>
      </c>
      <c r="H38" s="29">
        <f>Reitoria!K39+PROEX!K39+ESAG!K39+CEAVI!K39+CEART!K39+FAED!K39+CEAD!K39+CEFID!K39+CERES!K39+CESFI!K39+CCT!K39+CEPLAN!K39+CAV!K39+CESMO!K39</f>
        <v>30</v>
      </c>
      <c r="I38" s="46">
        <f>(Reitoria!K39-Reitoria!L39)+(ESAG!K39-ESAG!L39)+(CEAVI!K39-CEAVI!L39)+(CEART!K39-CEART!L39)+(FAED!K39-FAED!L39)+(CEAD!K39-CEAD!L39)+(CEFID!K39-CEFID!L39)+(PROEX!K39-PROEX!L39)+(CERES!K39-CERES!L39)+(CESFI!K39-CESFI!L39)+(CCT!K39-CCT!L39)+(CEPLAN!K39-CEPLAN!L39)+(CAV!K39-CAV!L39)+(CESMO!K39-CESMO!L39)</f>
        <v>8</v>
      </c>
      <c r="J38" s="19">
        <f t="shared" si="0"/>
        <v>22</v>
      </c>
      <c r="K38" s="30">
        <f t="shared" si="1"/>
        <v>15000</v>
      </c>
      <c r="L38" s="30">
        <f t="shared" si="2"/>
        <v>4000</v>
      </c>
    </row>
    <row r="39" spans="1:12" ht="30.1" customHeight="1" x14ac:dyDescent="0.25">
      <c r="A39" s="380"/>
      <c r="B39" s="302">
        <v>19</v>
      </c>
      <c r="C39" s="308" t="s">
        <v>48</v>
      </c>
      <c r="D39" s="98">
        <v>37</v>
      </c>
      <c r="E39" s="348" t="s">
        <v>32</v>
      </c>
      <c r="F39" s="99" t="s">
        <v>14</v>
      </c>
      <c r="G39" s="113"/>
      <c r="H39" s="29">
        <f>Reitoria!K40+PROEX!K40+ESAG!K40+CEAVI!K40+CEART!K40+FAED!K40+CEAD!K40+CEFID!K40+CERES!K40+CESFI!K40+CCT!K40+CEPLAN!K40+CAV!K40+CESMO!K40</f>
        <v>0</v>
      </c>
      <c r="I39" s="46">
        <f>(Reitoria!K40-Reitoria!L40)+(ESAG!K40-ESAG!L40)+(CEAVI!K40-CEAVI!L40)+(CEART!K40-CEART!L40)+(FAED!K40-FAED!L40)+(CEAD!K40-CEAD!L40)+(CEFID!K40-CEFID!L40)+(PROEX!K40-PROEX!L40)+(CERES!K40-CERES!L40)+(CESFI!K40-CESFI!L40)+(CCT!K40-CCT!L40)+(CEPLAN!K40-CEPLAN!L40)+(CAV!K40-CAV!L40)+(CESMO!K40-CESMO!L40)</f>
        <v>0</v>
      </c>
      <c r="J39" s="19">
        <f t="shared" si="0"/>
        <v>0</v>
      </c>
      <c r="K39" s="30">
        <f t="shared" si="1"/>
        <v>0</v>
      </c>
      <c r="L39" s="30">
        <f t="shared" si="2"/>
        <v>0</v>
      </c>
    </row>
    <row r="40" spans="1:12" ht="30.1" customHeight="1" thickBot="1" x14ac:dyDescent="0.3">
      <c r="A40" s="381"/>
      <c r="B40" s="303"/>
      <c r="C40" s="309"/>
      <c r="D40" s="98">
        <v>38</v>
      </c>
      <c r="E40" s="349"/>
      <c r="F40" s="99" t="s">
        <v>22</v>
      </c>
      <c r="G40" s="113"/>
      <c r="H40" s="29">
        <f>Reitoria!K41+PROEX!K41+ESAG!K41+CEAVI!K41+CEART!K41+FAED!K41+CEAD!K41+CEFID!K41+CERES!K41+CESFI!K41+CCT!K41+CEPLAN!K41+CAV!K41+CESMO!K41</f>
        <v>0</v>
      </c>
      <c r="I40" s="46">
        <f>(Reitoria!K41-Reitoria!L41)+(ESAG!K41-ESAG!L41)+(CEAVI!K41-CEAVI!L41)+(CEART!K41-CEART!L41)+(FAED!K41-FAED!L41)+(CEAD!K41-CEAD!L41)+(CEFID!K41-CEFID!L41)+(PROEX!K41-PROEX!L41)+(CERES!K41-CERES!L41)+(CESFI!K41-CESFI!L41)+(CCT!K41-CCT!L41)+(CEPLAN!K41-CEPLAN!L41)+(CAV!K41-CAV!L41)+(CESMO!K41-CESMO!L41)</f>
        <v>0</v>
      </c>
      <c r="J40" s="19">
        <f t="shared" si="0"/>
        <v>0</v>
      </c>
      <c r="K40" s="30">
        <f t="shared" si="1"/>
        <v>0</v>
      </c>
      <c r="L40" s="30">
        <f t="shared" si="2"/>
        <v>0</v>
      </c>
    </row>
    <row r="41" spans="1:12" ht="30.1" customHeight="1" x14ac:dyDescent="0.25">
      <c r="A41" s="276" t="s">
        <v>50</v>
      </c>
      <c r="B41" s="279">
        <v>20</v>
      </c>
      <c r="C41" s="280" t="s">
        <v>46</v>
      </c>
      <c r="D41" s="52">
        <v>39</v>
      </c>
      <c r="E41" s="283" t="s">
        <v>18</v>
      </c>
      <c r="F41" s="106" t="s">
        <v>14</v>
      </c>
      <c r="G41" s="83">
        <v>7.73</v>
      </c>
      <c r="H41" s="29">
        <f>Reitoria!K42+PROEX!K42+ESAG!K42+CEAVI!K42+CEART!K42+FAED!K42+CEAD!K42+CEFID!K42+CERES!K42+CESFI!K42+CCT!K42+CEPLAN!K42+CAV!K42+CESMO!K42</f>
        <v>2000</v>
      </c>
      <c r="I41" s="46">
        <f>(Reitoria!K42-Reitoria!L42)+(ESAG!K42-ESAG!L42)+(CEAVI!K42-CEAVI!L42)+(CEART!K42-CEART!L42)+(FAED!K42-FAED!L42)+(CEAD!K42-CEAD!L42)+(CEFID!K42-CEFID!L42)+(PROEX!K42-PROEX!L42)+(CERES!K42-CERES!L42)+(CESFI!K42-CESFI!L42)+(CCT!K42-CCT!L42)+(CEPLAN!K42-CEPLAN!L42)+(CAV!K42-CAV!L42)+(CESMO!K42-CESMO!L42)</f>
        <v>0</v>
      </c>
      <c r="J41" s="19">
        <f t="shared" si="0"/>
        <v>2000</v>
      </c>
      <c r="K41" s="30">
        <f t="shared" ref="K41:K48" si="7">G41*H41</f>
        <v>15460</v>
      </c>
      <c r="L41" s="30">
        <f t="shared" ref="L41:L48" si="8">I41*G41</f>
        <v>0</v>
      </c>
    </row>
    <row r="42" spans="1:12" ht="30.1" customHeight="1" thickBot="1" x14ac:dyDescent="0.3">
      <c r="A42" s="277"/>
      <c r="B42" s="279"/>
      <c r="C42" s="281"/>
      <c r="D42" s="52">
        <v>40</v>
      </c>
      <c r="E42" s="319"/>
      <c r="F42" s="59" t="s">
        <v>22</v>
      </c>
      <c r="G42" s="84">
        <v>939.02</v>
      </c>
      <c r="H42" s="29">
        <f>Reitoria!K43+PROEX!K43+ESAG!K43+CEAVI!K43+CEART!K43+FAED!K43+CEAD!K43+CEFID!K43+CERES!K43+CESFI!K43+CCT!K43+CEPLAN!K43+CAV!K43+CESMO!K43</f>
        <v>12</v>
      </c>
      <c r="I42" s="46">
        <f>(Reitoria!K43-Reitoria!L43)+(ESAG!K43-ESAG!L43)+(CEAVI!K43-CEAVI!L43)+(CEART!K43-CEART!L43)+(FAED!K43-FAED!L43)+(CEAD!K43-CEAD!L43)+(CEFID!K43-CEFID!L43)+(PROEX!K43-PROEX!L43)+(CERES!K43-CERES!L43)+(CESFI!K43-CESFI!L43)+(CCT!K43-CCT!L43)+(CEPLAN!K43-CEPLAN!L43)+(CAV!K43-CAV!L43)+(CESMO!K43-CESMO!L43)</f>
        <v>0</v>
      </c>
      <c r="J42" s="19">
        <f t="shared" si="0"/>
        <v>12</v>
      </c>
      <c r="K42" s="30">
        <f t="shared" si="7"/>
        <v>11268.24</v>
      </c>
      <c r="L42" s="30">
        <f t="shared" si="8"/>
        <v>0</v>
      </c>
    </row>
    <row r="43" spans="1:12" ht="30.1" customHeight="1" x14ac:dyDescent="0.25">
      <c r="A43" s="277"/>
      <c r="B43" s="284">
        <v>21</v>
      </c>
      <c r="C43" s="285" t="s">
        <v>46</v>
      </c>
      <c r="D43" s="56">
        <v>41</v>
      </c>
      <c r="E43" s="289" t="s">
        <v>19</v>
      </c>
      <c r="F43" s="60" t="s">
        <v>14</v>
      </c>
      <c r="G43" s="85">
        <v>11.44</v>
      </c>
      <c r="H43" s="29">
        <f>Reitoria!K44+PROEX!K44+ESAG!K44+CEAVI!K44+CEART!K44+FAED!K44+CEAD!K44+CEFID!K44+CERES!K44+CESFI!K44+CCT!K44+CEPLAN!K44+CAV!K44+CESMO!K44</f>
        <v>1000</v>
      </c>
      <c r="I43" s="46">
        <f>(Reitoria!K44-Reitoria!L44)+(ESAG!K44-ESAG!L44)+(CEAVI!K44-CEAVI!L44)+(CEART!K44-CEART!L44)+(FAED!K44-FAED!L44)+(CEAD!K44-CEAD!L44)+(CEFID!K44-CEFID!L44)+(PROEX!K44-PROEX!L44)+(CERES!K44-CERES!L44)+(CESFI!K44-CESFI!L44)+(CCT!K44-CCT!L44)+(CEPLAN!K44-CEPLAN!L44)+(CAV!K44-CAV!L44)+(CESMO!K44-CESMO!L44)</f>
        <v>0</v>
      </c>
      <c r="J43" s="19">
        <f t="shared" si="0"/>
        <v>1000</v>
      </c>
      <c r="K43" s="30">
        <f t="shared" si="7"/>
        <v>11440</v>
      </c>
      <c r="L43" s="30">
        <f t="shared" si="8"/>
        <v>0</v>
      </c>
    </row>
    <row r="44" spans="1:12" ht="30.1" customHeight="1" thickBot="1" x14ac:dyDescent="0.3">
      <c r="A44" s="277"/>
      <c r="B44" s="284"/>
      <c r="C44" s="286"/>
      <c r="D44" s="56">
        <v>42</v>
      </c>
      <c r="E44" s="289"/>
      <c r="F44" s="60" t="s">
        <v>22</v>
      </c>
      <c r="G44" s="85">
        <v>1196.9100000000001</v>
      </c>
      <c r="H44" s="29">
        <f>Reitoria!K45+PROEX!K45+ESAG!K45+CEAVI!K45+CEART!K45+FAED!K45+CEAD!K45+CEFID!K45+CERES!K45+CESFI!K45+CCT!K45+CEPLAN!K45+CAV!K45+CESMO!K45</f>
        <v>6</v>
      </c>
      <c r="I44" s="46">
        <f>(Reitoria!K45-Reitoria!L45)+(ESAG!K45-ESAG!L45)+(CEAVI!K45-CEAVI!L45)+(CEART!K45-CEART!L45)+(FAED!K45-FAED!L45)+(CEAD!K45-CEAD!L45)+(CEFID!K45-CEFID!L45)+(PROEX!K45-PROEX!L45)+(CERES!K45-CERES!L45)+(CESFI!K45-CESFI!L45)+(CCT!K45-CCT!L45)+(CEPLAN!K45-CEPLAN!L45)+(CAV!K45-CAV!L45)+(CESMO!K45-CESMO!L45)</f>
        <v>0</v>
      </c>
      <c r="J44" s="19">
        <f t="shared" si="0"/>
        <v>6</v>
      </c>
      <c r="K44" s="30">
        <f t="shared" si="7"/>
        <v>7181.4600000000009</v>
      </c>
      <c r="L44" s="30">
        <f t="shared" si="8"/>
        <v>0</v>
      </c>
    </row>
    <row r="45" spans="1:12" ht="30.1" customHeight="1" x14ac:dyDescent="0.25">
      <c r="A45" s="277"/>
      <c r="B45" s="279">
        <v>22</v>
      </c>
      <c r="C45" s="280" t="s">
        <v>37</v>
      </c>
      <c r="D45" s="52">
        <v>43</v>
      </c>
      <c r="E45" s="319" t="s">
        <v>20</v>
      </c>
      <c r="F45" s="59" t="s">
        <v>14</v>
      </c>
      <c r="G45" s="83">
        <v>9.5</v>
      </c>
      <c r="H45" s="29">
        <f>Reitoria!K46+PROEX!K46+ESAG!K46+CEAVI!K46+CEART!K46+FAED!K46+CEAD!K46+CEFID!K46+CERES!K46+CESFI!K46+CCT!K46+CEPLAN!K46+CAV!K46+CESMO!K46</f>
        <v>6000</v>
      </c>
      <c r="I45" s="46">
        <f>(Reitoria!K46-Reitoria!L46)+(ESAG!K46-ESAG!L46)+(CEAVI!K46-CEAVI!L46)+(CEART!K46-CEART!L46)+(FAED!K46-FAED!L46)+(CEAD!K46-CEAD!L46)+(CEFID!K46-CEFID!L46)+(PROEX!K46-PROEX!L46)+(CERES!K46-CERES!L46)+(CESFI!K46-CESFI!L46)+(CCT!K46-CCT!L46)+(CEPLAN!K46-CEPLAN!L46)+(CAV!K46-CAV!L46)+(CESMO!K46-CESMO!L46)</f>
        <v>0</v>
      </c>
      <c r="J45" s="19">
        <f t="shared" si="0"/>
        <v>6000</v>
      </c>
      <c r="K45" s="30">
        <f t="shared" si="7"/>
        <v>57000</v>
      </c>
      <c r="L45" s="30">
        <f t="shared" si="8"/>
        <v>0</v>
      </c>
    </row>
    <row r="46" spans="1:12" ht="30.1" customHeight="1" thickBot="1" x14ac:dyDescent="0.3">
      <c r="A46" s="277"/>
      <c r="B46" s="279"/>
      <c r="C46" s="281"/>
      <c r="D46" s="52">
        <v>44</v>
      </c>
      <c r="E46" s="319"/>
      <c r="F46" s="59" t="s">
        <v>22</v>
      </c>
      <c r="G46" s="83">
        <v>500</v>
      </c>
      <c r="H46" s="29">
        <f>Reitoria!K47+PROEX!K47+ESAG!K47+CEAVI!K47+CEART!K47+FAED!K47+CEAD!K47+CEFID!K47+CERES!K47+CESFI!K47+CCT!K47+CEPLAN!K47+CAV!K47+CESMO!K47</f>
        <v>14</v>
      </c>
      <c r="I46" s="46">
        <f>(Reitoria!K47-Reitoria!L47)+(ESAG!K47-ESAG!L47)+(CEAVI!K47-CEAVI!L47)+(CEART!K47-CEART!L47)+(FAED!K47-FAED!L47)+(CEAD!K47-CEAD!L47)+(CEFID!K47-CEFID!L47)+(PROEX!K47-PROEX!L47)+(CERES!K47-CERES!L47)+(CESFI!K47-CESFI!L47)+(CCT!K47-CCT!L47)+(CEPLAN!K47-CEPLAN!L47)+(CAV!K47-CAV!L47)+(CESMO!K47-CESMO!L47)</f>
        <v>0</v>
      </c>
      <c r="J46" s="19">
        <f t="shared" si="0"/>
        <v>14</v>
      </c>
      <c r="K46" s="30">
        <f t="shared" si="7"/>
        <v>7000</v>
      </c>
      <c r="L46" s="30">
        <f t="shared" si="8"/>
        <v>0</v>
      </c>
    </row>
    <row r="47" spans="1:12" ht="30.1" customHeight="1" x14ac:dyDescent="0.25">
      <c r="A47" s="277"/>
      <c r="B47" s="284">
        <v>23</v>
      </c>
      <c r="C47" s="285" t="s">
        <v>37</v>
      </c>
      <c r="D47" s="56">
        <v>45</v>
      </c>
      <c r="E47" s="289" t="s">
        <v>15</v>
      </c>
      <c r="F47" s="60" t="s">
        <v>14</v>
      </c>
      <c r="G47" s="85">
        <v>9</v>
      </c>
      <c r="H47" s="29">
        <f>Reitoria!K48+PROEX!K48+ESAG!K48+CEAVI!K48+CEART!K48+FAED!K48+CEAD!K48+CEFID!K48+CERES!K48+CESFI!K48+CCT!K48+CEPLAN!K48+CAV!K48+CESMO!K48</f>
        <v>6000</v>
      </c>
      <c r="I47" s="46">
        <f>(Reitoria!K48-Reitoria!L48)+(ESAG!K48-ESAG!L48)+(CEAVI!K48-CEAVI!L48)+(CEART!K48-CEART!L48)+(FAED!K48-FAED!L48)+(CEAD!K48-CEAD!L48)+(CEFID!K48-CEFID!L48)+(PROEX!K48-PROEX!L48)+(CERES!K48-CERES!L48)+(CESFI!K48-CESFI!L48)+(CCT!K48-CCT!L48)+(CEPLAN!K48-CEPLAN!L48)+(CAV!K48-CAV!L48)+(CESMO!K48-CESMO!L48)</f>
        <v>0</v>
      </c>
      <c r="J47" s="19">
        <f t="shared" si="0"/>
        <v>6000</v>
      </c>
      <c r="K47" s="30">
        <f t="shared" si="7"/>
        <v>54000</v>
      </c>
      <c r="L47" s="30">
        <f t="shared" si="8"/>
        <v>0</v>
      </c>
    </row>
    <row r="48" spans="1:12" ht="30.1" customHeight="1" thickBot="1" x14ac:dyDescent="0.3">
      <c r="A48" s="277"/>
      <c r="B48" s="284"/>
      <c r="C48" s="286"/>
      <c r="D48" s="56">
        <v>46</v>
      </c>
      <c r="E48" s="289"/>
      <c r="F48" s="60" t="s">
        <v>22</v>
      </c>
      <c r="G48" s="85">
        <v>500</v>
      </c>
      <c r="H48" s="29">
        <f>Reitoria!K49+PROEX!K49+ESAG!K49+CEAVI!K49+CEART!K49+FAED!K49+CEAD!K49+CEFID!K49+CERES!K49+CESFI!K49+CCT!K49+CEPLAN!K49+CAV!K49+CESMO!K49</f>
        <v>14</v>
      </c>
      <c r="I48" s="46">
        <f>(Reitoria!K49-Reitoria!L49)+(ESAG!K49-ESAG!L49)+(CEAVI!K49-CEAVI!L49)+(CEART!K49-CEART!L49)+(FAED!K49-FAED!L49)+(CEAD!K49-CEAD!L49)+(CEFID!K49-CEFID!L49)+(PROEX!K49-PROEX!L49)+(CERES!K49-CERES!L49)+(CESFI!K49-CESFI!L49)+(CCT!K49-CCT!L49)+(CEPLAN!K49-CEPLAN!L49)+(CAV!K49-CAV!L49)+(CESMO!K49-CESMO!L49)</f>
        <v>0</v>
      </c>
      <c r="J48" s="19">
        <f t="shared" si="0"/>
        <v>14</v>
      </c>
      <c r="K48" s="30">
        <f t="shared" si="7"/>
        <v>7000</v>
      </c>
      <c r="L48" s="30">
        <f t="shared" si="8"/>
        <v>0</v>
      </c>
    </row>
    <row r="49" spans="1:12" ht="18.7" customHeight="1" x14ac:dyDescent="0.25">
      <c r="A49" s="277"/>
      <c r="B49" s="279">
        <v>24</v>
      </c>
      <c r="C49" s="280" t="s">
        <v>52</v>
      </c>
      <c r="D49" s="52">
        <v>47</v>
      </c>
      <c r="E49" s="319" t="s">
        <v>32</v>
      </c>
      <c r="F49" s="59" t="s">
        <v>14</v>
      </c>
      <c r="G49" s="84">
        <v>5.31</v>
      </c>
      <c r="H49" s="29">
        <f>Reitoria!K50+PROEX!K50+ESAG!K50+CEAVI!K50+CEART!K50+FAED!K50+CEAD!K50+CEFID!K50+CERES!K50+CESFI!K50+CCT!K50+CEPLAN!K50+CAV!K50+CESMO!K50</f>
        <v>2000</v>
      </c>
      <c r="I49" s="46">
        <f>(Reitoria!K50-Reitoria!L50)+(ESAG!K50-ESAG!L50)+(CEAVI!K50-CEAVI!L50)+(CEART!K50-CEART!L50)+(FAED!K50-FAED!L50)+(CEAD!K50-CEAD!L50)+(CEFID!K50-CEFID!L50)+(PROEX!K50-PROEX!L50)+(CERES!K50-CERES!L50)+(CESFI!K50-CESFI!L50)+(CCT!K50-CCT!L50)+(CEPLAN!K50-CEPLAN!L50)+(CAV!K50-CAV!L50)+(CESMO!K50-CESMO!L50)</f>
        <v>0</v>
      </c>
      <c r="J49" s="19">
        <f t="shared" si="0"/>
        <v>2000</v>
      </c>
      <c r="K49" s="30">
        <f t="shared" ref="K49:K50" si="9">G49*H49</f>
        <v>10620</v>
      </c>
      <c r="L49" s="30">
        <f t="shared" ref="L49:L50" si="10">I49*G49</f>
        <v>0</v>
      </c>
    </row>
    <row r="50" spans="1:12" ht="18.7" customHeight="1" thickBot="1" x14ac:dyDescent="0.3">
      <c r="A50" s="278"/>
      <c r="B50" s="279"/>
      <c r="C50" s="281"/>
      <c r="D50" s="52">
        <v>48</v>
      </c>
      <c r="E50" s="345"/>
      <c r="F50" s="61" t="s">
        <v>22</v>
      </c>
      <c r="G50" s="47">
        <v>693.64</v>
      </c>
      <c r="H50" s="29">
        <f>Reitoria!K51+PROEX!K51+ESAG!K51+CEAVI!K51+CEART!K51+FAED!K51+CEAD!K51+CEFID!K51+CERES!K51+CESFI!K51+CCT!K51+CEPLAN!K51+CAV!K51+CESMO!K51</f>
        <v>10</v>
      </c>
      <c r="I50" s="46">
        <f>(Reitoria!K51-Reitoria!L51)+(ESAG!K51-ESAG!L51)+(CEAVI!K51-CEAVI!L51)+(CEART!K51-CEART!L51)+(FAED!K51-FAED!L51)+(CEAD!K51-CEAD!L51)+(CEFID!K51-CEFID!L51)+(PROEX!K51-PROEX!L51)+(CERES!K51-CERES!L51)+(CESFI!K51-CESFI!L51)+(CCT!K51-CCT!L51)+(CEPLAN!K51-CEPLAN!L51)+(CAV!K51-CAV!L51)+(CESMO!K51-CESMO!L51)</f>
        <v>0</v>
      </c>
      <c r="J50" s="19">
        <f t="shared" si="0"/>
        <v>10</v>
      </c>
      <c r="K50" s="30">
        <f t="shared" si="9"/>
        <v>6936.4</v>
      </c>
      <c r="L50" s="30">
        <f t="shared" si="10"/>
        <v>0</v>
      </c>
    </row>
    <row r="51" spans="1:12" ht="34.5" customHeight="1" x14ac:dyDescent="0.25">
      <c r="K51" s="31">
        <f>SUM(K3:K50)</f>
        <v>6414038.6399999997</v>
      </c>
      <c r="L51" s="31">
        <f>SUM(L3:L50)</f>
        <v>2020710.4249999996</v>
      </c>
    </row>
    <row r="52" spans="1:12" s="7" customFormat="1" ht="50.3" customHeight="1" x14ac:dyDescent="0.25">
      <c r="B52" s="1"/>
      <c r="C52" s="1"/>
      <c r="D52" s="26"/>
      <c r="E52" s="1"/>
      <c r="F52" s="1"/>
      <c r="G52" s="1"/>
    </row>
    <row r="53" spans="1:12" s="7" customFormat="1" ht="16.3" x14ac:dyDescent="0.25">
      <c r="B53" s="1"/>
      <c r="C53" s="1"/>
      <c r="D53" s="26"/>
      <c r="E53" s="1"/>
      <c r="F53" s="1"/>
      <c r="G53" s="1"/>
      <c r="H53" s="392" t="str">
        <f>A1</f>
        <v>PROCESSO: 611/2023/UDESC</v>
      </c>
      <c r="I53" s="393"/>
      <c r="J53" s="393"/>
      <c r="K53" s="393"/>
      <c r="L53" s="394"/>
    </row>
    <row r="54" spans="1:12" s="7" customFormat="1" ht="16.3" x14ac:dyDescent="0.25">
      <c r="B54" s="1"/>
      <c r="C54" s="1"/>
      <c r="D54" s="26"/>
      <c r="E54" s="1"/>
      <c r="F54" s="1"/>
      <c r="G54" s="1"/>
      <c r="H54" s="395" t="str">
        <f>E1</f>
        <v>OBJETO: CONTRATAÇÃO DE EMPRESA PARA LOCAÇÃO DE VEÍCULOS COM MOTORISTA PARA A UDESC</v>
      </c>
      <c r="I54" s="396"/>
      <c r="J54" s="396"/>
      <c r="K54" s="396"/>
      <c r="L54" s="397"/>
    </row>
    <row r="55" spans="1:12" s="7" customFormat="1" ht="16.3" x14ac:dyDescent="0.25">
      <c r="B55" s="1"/>
      <c r="C55" s="1"/>
      <c r="D55" s="26"/>
      <c r="E55" s="1"/>
      <c r="F55" s="1"/>
      <c r="G55" s="1"/>
      <c r="H55" s="398" t="str">
        <f>H1</f>
        <v>VIGÊNCIA DA ATA: 20/04/2023 até 20/04/2024.</v>
      </c>
      <c r="I55" s="399"/>
      <c r="J55" s="399"/>
      <c r="K55" s="399"/>
      <c r="L55" s="400"/>
    </row>
    <row r="56" spans="1:12" s="7" customFormat="1" ht="16.3" x14ac:dyDescent="0.3">
      <c r="B56" s="1"/>
      <c r="C56" s="1"/>
      <c r="D56" s="26"/>
      <c r="E56" s="1"/>
      <c r="F56" s="1"/>
      <c r="G56" s="1"/>
      <c r="H56" s="13" t="s">
        <v>10</v>
      </c>
      <c r="I56" s="14"/>
      <c r="J56" s="14"/>
      <c r="K56" s="14"/>
      <c r="L56" s="9">
        <f>K51</f>
        <v>6414038.6399999997</v>
      </c>
    </row>
    <row r="57" spans="1:12" s="7" customFormat="1" ht="16.3" x14ac:dyDescent="0.3">
      <c r="B57" s="1"/>
      <c r="C57" s="1"/>
      <c r="D57" s="26"/>
      <c r="E57" s="1"/>
      <c r="F57" s="1"/>
      <c r="G57" s="1"/>
      <c r="H57" s="15" t="s">
        <v>11</v>
      </c>
      <c r="I57" s="16"/>
      <c r="J57" s="16"/>
      <c r="K57" s="16"/>
      <c r="L57" s="10">
        <f>L51</f>
        <v>2020710.4249999996</v>
      </c>
    </row>
    <row r="58" spans="1:12" s="7" customFormat="1" ht="16.3" x14ac:dyDescent="0.3">
      <c r="B58" s="1"/>
      <c r="C58" s="1"/>
      <c r="D58" s="26"/>
      <c r="E58" s="1"/>
      <c r="F58" s="1"/>
      <c r="G58" s="1"/>
      <c r="H58" s="15" t="s">
        <v>12</v>
      </c>
      <c r="I58" s="16"/>
      <c r="J58" s="16"/>
      <c r="K58" s="16"/>
      <c r="L58" s="12"/>
    </row>
    <row r="59" spans="1:12" s="7" customFormat="1" ht="16.3" x14ac:dyDescent="0.3">
      <c r="B59" s="1"/>
      <c r="C59" s="1"/>
      <c r="D59" s="26"/>
      <c r="E59" s="1"/>
      <c r="F59" s="1"/>
      <c r="G59" s="1"/>
      <c r="H59" s="17" t="s">
        <v>13</v>
      </c>
      <c r="I59" s="18"/>
      <c r="J59" s="18"/>
      <c r="K59" s="18"/>
      <c r="L59" s="11">
        <f>L57/L56</f>
        <v>0.31504494101395059</v>
      </c>
    </row>
    <row r="60" spans="1:12" s="7" customFormat="1" ht="16.3" x14ac:dyDescent="0.3">
      <c r="B60" s="1"/>
      <c r="C60" s="1"/>
      <c r="D60" s="26"/>
      <c r="E60" s="1"/>
      <c r="F60" s="1"/>
      <c r="G60" s="1"/>
      <c r="H60" s="389" t="s">
        <v>156</v>
      </c>
      <c r="I60" s="390"/>
      <c r="J60" s="390"/>
      <c r="K60" s="390"/>
      <c r="L60" s="391"/>
    </row>
    <row r="61" spans="1:12" s="7" customFormat="1" x14ac:dyDescent="0.25">
      <c r="B61" s="1"/>
      <c r="C61" s="1"/>
      <c r="D61" s="26"/>
      <c r="E61" s="1"/>
      <c r="F61" s="1"/>
      <c r="G61" s="1"/>
      <c r="H61" s="6"/>
      <c r="I61" s="25"/>
      <c r="J61" s="8"/>
    </row>
    <row r="62" spans="1:12" s="7" customFormat="1" x14ac:dyDescent="0.25">
      <c r="B62" s="1"/>
      <c r="C62" s="1"/>
      <c r="D62" s="26"/>
      <c r="E62" s="1"/>
      <c r="F62" s="1"/>
      <c r="G62" s="1"/>
      <c r="H62" s="6"/>
      <c r="I62" s="25"/>
      <c r="J62" s="8"/>
    </row>
    <row r="63" spans="1:12" s="7" customFormat="1" x14ac:dyDescent="0.25">
      <c r="B63" s="1"/>
      <c r="C63" s="1"/>
      <c r="D63" s="26"/>
      <c r="E63" s="1"/>
      <c r="F63" s="1"/>
      <c r="G63" s="1"/>
      <c r="H63" s="6"/>
      <c r="I63" s="25"/>
      <c r="J63" s="8"/>
    </row>
    <row r="64" spans="1:12" s="7" customFormat="1" x14ac:dyDescent="0.25">
      <c r="B64" s="1"/>
      <c r="C64" s="1"/>
      <c r="D64" s="26"/>
      <c r="E64" s="1"/>
      <c r="F64" s="1"/>
      <c r="G64" s="1"/>
    </row>
    <row r="65" spans="2:10" s="7" customFormat="1" x14ac:dyDescent="0.25">
      <c r="B65" s="1"/>
      <c r="C65" s="1"/>
      <c r="D65" s="26"/>
      <c r="E65" s="1"/>
      <c r="F65" s="1"/>
      <c r="G65" s="1"/>
    </row>
    <row r="66" spans="2:10" s="7" customFormat="1" x14ac:dyDescent="0.25">
      <c r="B66" s="1"/>
      <c r="C66" s="1"/>
      <c r="D66" s="26"/>
      <c r="E66" s="1"/>
      <c r="F66" s="1"/>
      <c r="G66" s="1"/>
    </row>
    <row r="67" spans="2:10" s="7" customFormat="1" x14ac:dyDescent="0.25">
      <c r="B67" s="1"/>
      <c r="C67" s="1"/>
      <c r="D67" s="26"/>
      <c r="E67" s="1"/>
      <c r="F67" s="1"/>
      <c r="G67" s="1"/>
    </row>
    <row r="68" spans="2:10" s="7" customFormat="1" x14ac:dyDescent="0.25">
      <c r="B68" s="1"/>
      <c r="C68" s="1"/>
      <c r="D68" s="26"/>
      <c r="E68" s="1"/>
      <c r="F68" s="1"/>
      <c r="G68" s="1"/>
    </row>
    <row r="69" spans="2:10" s="7" customFormat="1" x14ac:dyDescent="0.25">
      <c r="B69" s="1"/>
      <c r="C69" s="1"/>
      <c r="D69" s="26"/>
      <c r="E69" s="1"/>
      <c r="F69" s="1"/>
      <c r="G69" s="1"/>
    </row>
    <row r="70" spans="2:10" s="7" customFormat="1" x14ac:dyDescent="0.25">
      <c r="B70" s="1"/>
      <c r="C70" s="1"/>
      <c r="D70" s="26"/>
      <c r="E70" s="1"/>
      <c r="F70" s="1"/>
      <c r="G70" s="1"/>
    </row>
    <row r="71" spans="2:10" s="7" customFormat="1" x14ac:dyDescent="0.25">
      <c r="B71" s="1"/>
      <c r="C71" s="1"/>
      <c r="D71" s="26"/>
      <c r="E71" s="1"/>
      <c r="F71" s="1"/>
      <c r="G71" s="1"/>
    </row>
    <row r="72" spans="2:10" s="7" customFormat="1" x14ac:dyDescent="0.25">
      <c r="B72" s="1"/>
      <c r="C72" s="1"/>
      <c r="D72" s="26"/>
      <c r="E72" s="1"/>
      <c r="F72" s="1"/>
      <c r="G72" s="1"/>
      <c r="H72" s="6"/>
      <c r="I72" s="25"/>
      <c r="J72" s="8"/>
    </row>
    <row r="73" spans="2:10" s="7" customFormat="1" x14ac:dyDescent="0.25">
      <c r="B73" s="1"/>
      <c r="C73" s="1"/>
      <c r="D73" s="26"/>
      <c r="E73" s="1"/>
      <c r="F73" s="1"/>
      <c r="G73" s="1"/>
      <c r="H73" s="6"/>
      <c r="I73" s="25"/>
      <c r="J73" s="8"/>
    </row>
    <row r="74" spans="2:10" s="7" customFormat="1" x14ac:dyDescent="0.25">
      <c r="B74" s="1"/>
      <c r="C74" s="1"/>
      <c r="D74" s="26"/>
      <c r="E74" s="1"/>
      <c r="F74" s="1"/>
      <c r="G74" s="1"/>
      <c r="H74" s="6"/>
      <c r="I74" s="25"/>
      <c r="J74" s="8"/>
    </row>
    <row r="75" spans="2:10" s="7" customFormat="1" x14ac:dyDescent="0.25">
      <c r="B75" s="1"/>
      <c r="C75" s="1"/>
      <c r="D75" s="26"/>
      <c r="E75" s="1"/>
      <c r="F75" s="1"/>
      <c r="G75" s="1"/>
      <c r="H75" s="6"/>
      <c r="I75" s="25"/>
      <c r="J75" s="8"/>
    </row>
    <row r="76" spans="2:10" s="7" customFormat="1" x14ac:dyDescent="0.25">
      <c r="B76" s="1"/>
      <c r="C76" s="1"/>
      <c r="D76" s="26"/>
      <c r="E76" s="1"/>
      <c r="F76" s="1"/>
      <c r="G76" s="1"/>
      <c r="H76" s="6"/>
      <c r="I76" s="25"/>
      <c r="J76" s="8"/>
    </row>
    <row r="77" spans="2:10" s="7" customFormat="1" x14ac:dyDescent="0.25">
      <c r="B77" s="1"/>
      <c r="C77" s="1"/>
      <c r="D77" s="26"/>
      <c r="E77" s="1"/>
      <c r="F77" s="1"/>
      <c r="G77" s="1"/>
      <c r="H77" s="6"/>
      <c r="I77" s="25"/>
      <c r="J77" s="8"/>
    </row>
    <row r="78" spans="2:10" s="7" customFormat="1" x14ac:dyDescent="0.25">
      <c r="B78" s="1"/>
      <c r="C78" s="1"/>
      <c r="D78" s="26"/>
      <c r="E78" s="1"/>
      <c r="F78" s="1"/>
      <c r="G78" s="1"/>
      <c r="H78" s="6"/>
      <c r="I78" s="25"/>
      <c r="J78" s="8"/>
    </row>
    <row r="79" spans="2:10" s="7" customFormat="1" x14ac:dyDescent="0.25">
      <c r="B79" s="1"/>
      <c r="C79" s="1"/>
      <c r="D79" s="26"/>
      <c r="E79" s="1"/>
      <c r="F79" s="1"/>
      <c r="G79" s="1"/>
      <c r="H79" s="6"/>
      <c r="I79" s="25"/>
      <c r="J79" s="8"/>
    </row>
    <row r="80" spans="2:10" s="7" customFormat="1" x14ac:dyDescent="0.25">
      <c r="B80" s="1"/>
      <c r="C80" s="1"/>
      <c r="D80" s="26"/>
      <c r="E80" s="1"/>
      <c r="F80" s="1"/>
      <c r="G80" s="1"/>
      <c r="H80" s="6"/>
      <c r="I80" s="25"/>
      <c r="J80" s="8"/>
    </row>
    <row r="81" spans="2:10" s="7" customFormat="1" x14ac:dyDescent="0.25">
      <c r="B81" s="1"/>
      <c r="C81" s="1"/>
      <c r="D81" s="26"/>
      <c r="E81" s="1"/>
      <c r="F81" s="1"/>
      <c r="G81" s="1"/>
      <c r="H81" s="6"/>
      <c r="I81" s="25"/>
      <c r="J81" s="8"/>
    </row>
    <row r="82" spans="2:10" s="7" customFormat="1" x14ac:dyDescent="0.25">
      <c r="B82" s="1"/>
      <c r="C82" s="1"/>
      <c r="D82" s="26"/>
      <c r="E82" s="1"/>
      <c r="F82" s="1"/>
      <c r="G82" s="1"/>
      <c r="H82" s="6"/>
      <c r="I82" s="25"/>
      <c r="J82" s="8"/>
    </row>
    <row r="83" spans="2:10" s="7" customFormat="1" x14ac:dyDescent="0.25">
      <c r="B83" s="1"/>
      <c r="C83" s="1"/>
      <c r="D83" s="26"/>
      <c r="E83" s="1"/>
      <c r="F83" s="1"/>
      <c r="G83" s="1"/>
      <c r="H83" s="6"/>
      <c r="I83" s="25"/>
      <c r="J83" s="8"/>
    </row>
    <row r="84" spans="2:10" s="7" customFormat="1" x14ac:dyDescent="0.25">
      <c r="B84" s="1"/>
      <c r="C84" s="1"/>
      <c r="D84" s="26"/>
      <c r="E84" s="1"/>
      <c r="F84" s="1"/>
      <c r="G84" s="1"/>
      <c r="H84" s="6"/>
      <c r="I84" s="25"/>
      <c r="J84" s="8"/>
    </row>
    <row r="85" spans="2:10" s="7" customFormat="1" x14ac:dyDescent="0.25">
      <c r="B85" s="1"/>
      <c r="C85" s="1"/>
      <c r="D85" s="26"/>
      <c r="E85" s="1"/>
      <c r="F85" s="1"/>
      <c r="G85" s="1"/>
      <c r="H85" s="6"/>
      <c r="I85" s="25"/>
      <c r="J85" s="8"/>
    </row>
    <row r="86" spans="2:10" s="7" customFormat="1" x14ac:dyDescent="0.25">
      <c r="B86" s="1"/>
      <c r="C86" s="1"/>
      <c r="D86" s="26"/>
      <c r="E86" s="1"/>
      <c r="F86" s="1"/>
      <c r="G86" s="1"/>
      <c r="H86" s="6"/>
      <c r="I86" s="25"/>
      <c r="J86" s="8"/>
    </row>
    <row r="87" spans="2:10" s="7" customFormat="1" x14ac:dyDescent="0.25">
      <c r="B87" s="1"/>
      <c r="C87" s="1"/>
      <c r="D87" s="26"/>
      <c r="E87" s="1"/>
      <c r="F87" s="1"/>
      <c r="G87" s="1"/>
      <c r="H87" s="6"/>
      <c r="I87" s="25"/>
      <c r="J87" s="8"/>
    </row>
    <row r="88" spans="2:10" s="7" customFormat="1" x14ac:dyDescent="0.25">
      <c r="B88" s="1"/>
      <c r="C88" s="1"/>
      <c r="D88" s="26"/>
      <c r="E88" s="1"/>
      <c r="F88" s="1"/>
      <c r="G88" s="1"/>
      <c r="H88" s="6"/>
      <c r="I88" s="25"/>
      <c r="J88" s="8"/>
    </row>
    <row r="89" spans="2:10" s="7" customFormat="1" x14ac:dyDescent="0.25">
      <c r="B89" s="1"/>
      <c r="C89" s="1"/>
      <c r="D89" s="26"/>
      <c r="E89" s="1"/>
      <c r="F89" s="1"/>
      <c r="G89" s="1"/>
      <c r="H89" s="6"/>
      <c r="I89" s="25"/>
      <c r="J89" s="8"/>
    </row>
    <row r="90" spans="2:10" s="7" customFormat="1" x14ac:dyDescent="0.25">
      <c r="B90" s="1"/>
      <c r="C90" s="1"/>
      <c r="D90" s="26"/>
      <c r="E90" s="1"/>
      <c r="F90" s="1"/>
      <c r="G90" s="1"/>
      <c r="H90" s="6"/>
      <c r="I90" s="25"/>
      <c r="J90" s="8"/>
    </row>
    <row r="91" spans="2:10" s="7" customFormat="1" x14ac:dyDescent="0.25">
      <c r="B91" s="1"/>
      <c r="C91" s="1"/>
      <c r="D91" s="26"/>
      <c r="E91" s="1"/>
      <c r="F91" s="1"/>
      <c r="G91" s="1"/>
      <c r="H91" s="6"/>
      <c r="I91" s="25"/>
      <c r="J91" s="8"/>
    </row>
    <row r="92" spans="2:10" s="7" customFormat="1" x14ac:dyDescent="0.25">
      <c r="B92" s="1"/>
      <c r="C92" s="1"/>
      <c r="D92" s="26"/>
      <c r="E92" s="1"/>
      <c r="F92" s="1"/>
      <c r="G92" s="1"/>
      <c r="H92" s="6"/>
      <c r="I92" s="25"/>
      <c r="J92" s="8"/>
    </row>
    <row r="93" spans="2:10" s="7" customFormat="1" x14ac:dyDescent="0.25">
      <c r="B93" s="1"/>
      <c r="C93" s="1"/>
      <c r="D93" s="26"/>
      <c r="E93" s="1"/>
      <c r="F93" s="1"/>
      <c r="G93" s="1"/>
      <c r="H93" s="6"/>
      <c r="I93" s="25"/>
      <c r="J93" s="8"/>
    </row>
    <row r="94" spans="2:10" s="7" customFormat="1" x14ac:dyDescent="0.25">
      <c r="B94" s="1"/>
      <c r="C94" s="1"/>
      <c r="D94" s="26"/>
      <c r="E94" s="1"/>
      <c r="F94" s="1"/>
      <c r="G94" s="1"/>
      <c r="H94" s="6"/>
      <c r="I94" s="25"/>
      <c r="J94" s="8"/>
    </row>
    <row r="95" spans="2:10" s="7" customFormat="1" x14ac:dyDescent="0.25">
      <c r="B95" s="1"/>
      <c r="C95" s="1"/>
      <c r="D95" s="26"/>
      <c r="E95" s="1"/>
      <c r="F95" s="1"/>
      <c r="G95" s="1"/>
      <c r="H95" s="6"/>
      <c r="I95" s="25"/>
      <c r="J95" s="8"/>
    </row>
    <row r="96" spans="2:10" s="7" customFormat="1" x14ac:dyDescent="0.25">
      <c r="B96" s="1"/>
      <c r="C96" s="1"/>
      <c r="D96" s="26"/>
      <c r="E96" s="1"/>
      <c r="F96" s="1"/>
      <c r="G96" s="1"/>
      <c r="H96" s="6"/>
      <c r="I96" s="25"/>
      <c r="J96" s="8"/>
    </row>
    <row r="97" spans="2:10" s="7" customFormat="1" x14ac:dyDescent="0.25">
      <c r="B97" s="1"/>
      <c r="C97" s="1"/>
      <c r="D97" s="26"/>
      <c r="E97" s="1"/>
      <c r="F97" s="1"/>
      <c r="G97" s="1"/>
      <c r="H97" s="6"/>
      <c r="I97" s="25"/>
      <c r="J97" s="8"/>
    </row>
    <row r="98" spans="2:10" s="7" customFormat="1" x14ac:dyDescent="0.25">
      <c r="B98" s="1"/>
      <c r="C98" s="1"/>
      <c r="D98" s="26"/>
      <c r="E98" s="1"/>
      <c r="F98" s="1"/>
      <c r="G98" s="1"/>
      <c r="H98" s="6"/>
      <c r="I98" s="25"/>
      <c r="J98" s="8"/>
    </row>
    <row r="99" spans="2:10" s="7" customFormat="1" x14ac:dyDescent="0.25">
      <c r="B99" s="1"/>
      <c r="C99" s="1"/>
      <c r="D99" s="26"/>
      <c r="E99" s="1"/>
      <c r="F99" s="1"/>
      <c r="G99" s="1"/>
      <c r="H99" s="6"/>
      <c r="I99" s="25"/>
      <c r="J99" s="8"/>
    </row>
    <row r="100" spans="2:10" s="7" customFormat="1" x14ac:dyDescent="0.25">
      <c r="B100" s="1"/>
      <c r="C100" s="1"/>
      <c r="D100" s="26"/>
      <c r="E100" s="1"/>
      <c r="F100" s="1"/>
      <c r="G100" s="1"/>
      <c r="H100" s="6"/>
      <c r="I100" s="25"/>
      <c r="J100" s="8"/>
    </row>
    <row r="101" spans="2:10" s="7" customFormat="1" x14ac:dyDescent="0.25">
      <c r="B101" s="1"/>
      <c r="C101" s="1"/>
      <c r="D101" s="26"/>
      <c r="E101" s="1"/>
      <c r="F101" s="1"/>
      <c r="G101" s="1"/>
      <c r="H101" s="6"/>
      <c r="I101" s="25"/>
      <c r="J101" s="8"/>
    </row>
    <row r="102" spans="2:10" s="7" customFormat="1" x14ac:dyDescent="0.25">
      <c r="B102" s="1"/>
      <c r="C102" s="1"/>
      <c r="D102" s="26"/>
      <c r="E102" s="1"/>
      <c r="F102" s="1"/>
      <c r="G102" s="1"/>
      <c r="H102" s="6"/>
      <c r="I102" s="25"/>
      <c r="J102" s="8"/>
    </row>
    <row r="103" spans="2:10" s="7" customFormat="1" x14ac:dyDescent="0.25">
      <c r="B103" s="1"/>
      <c r="C103" s="1"/>
      <c r="D103" s="26"/>
      <c r="E103" s="1"/>
      <c r="F103" s="1"/>
      <c r="G103" s="1"/>
      <c r="H103" s="6"/>
      <c r="I103" s="25"/>
      <c r="J103" s="8"/>
    </row>
    <row r="104" spans="2:10" s="7" customFormat="1" x14ac:dyDescent="0.25">
      <c r="B104" s="1"/>
      <c r="C104" s="1"/>
      <c r="D104" s="26"/>
      <c r="E104" s="1"/>
      <c r="F104" s="1"/>
      <c r="G104" s="1"/>
      <c r="H104" s="6"/>
      <c r="I104" s="25"/>
      <c r="J104" s="8"/>
    </row>
    <row r="105" spans="2:10" s="7" customFormat="1" x14ac:dyDescent="0.25">
      <c r="B105" s="1"/>
      <c r="C105" s="1"/>
      <c r="D105" s="26"/>
      <c r="E105" s="1"/>
      <c r="F105" s="1"/>
      <c r="G105" s="1"/>
      <c r="H105" s="6"/>
      <c r="I105" s="25"/>
      <c r="J105" s="8"/>
    </row>
    <row r="106" spans="2:10" s="7" customFormat="1" x14ac:dyDescent="0.25">
      <c r="B106" s="1"/>
      <c r="C106" s="1"/>
      <c r="D106" s="26"/>
      <c r="E106" s="1"/>
      <c r="F106" s="1"/>
      <c r="G106" s="1"/>
      <c r="H106" s="6"/>
      <c r="I106" s="25"/>
      <c r="J106" s="8"/>
    </row>
    <row r="107" spans="2:10" s="7" customFormat="1" x14ac:dyDescent="0.25">
      <c r="B107" s="1"/>
      <c r="C107" s="1"/>
      <c r="D107" s="26"/>
      <c r="E107" s="1"/>
      <c r="F107" s="1"/>
      <c r="G107" s="1"/>
      <c r="H107" s="6"/>
      <c r="I107" s="25"/>
      <c r="J107" s="8"/>
    </row>
    <row r="108" spans="2:10" s="7" customFormat="1" x14ac:dyDescent="0.25">
      <c r="B108" s="1"/>
      <c r="C108" s="1"/>
      <c r="D108" s="26"/>
      <c r="E108" s="1"/>
      <c r="F108" s="1"/>
      <c r="G108" s="1"/>
      <c r="H108" s="6"/>
      <c r="I108" s="25"/>
      <c r="J108" s="8"/>
    </row>
    <row r="109" spans="2:10" s="7" customFormat="1" x14ac:dyDescent="0.25">
      <c r="B109" s="1"/>
      <c r="C109" s="1"/>
      <c r="D109" s="26"/>
      <c r="E109" s="1"/>
      <c r="F109" s="1"/>
      <c r="G109" s="1"/>
      <c r="H109" s="6"/>
      <c r="I109" s="25"/>
      <c r="J109" s="8"/>
    </row>
    <row r="110" spans="2:10" s="7" customFormat="1" x14ac:dyDescent="0.25">
      <c r="B110" s="1"/>
      <c r="C110" s="1"/>
      <c r="D110" s="26"/>
      <c r="E110" s="1"/>
      <c r="F110" s="1"/>
      <c r="G110" s="1"/>
      <c r="H110" s="6"/>
      <c r="I110" s="25"/>
      <c r="J110" s="8"/>
    </row>
    <row r="111" spans="2:10" s="7" customFormat="1" x14ac:dyDescent="0.25">
      <c r="B111" s="1"/>
      <c r="C111" s="1"/>
      <c r="D111" s="26"/>
      <c r="E111" s="1"/>
      <c r="F111" s="1"/>
      <c r="G111" s="1"/>
      <c r="H111" s="6"/>
      <c r="I111" s="25"/>
      <c r="J111" s="8"/>
    </row>
    <row r="112" spans="2:10" s="7" customFormat="1" x14ac:dyDescent="0.25">
      <c r="B112" s="1"/>
      <c r="C112" s="1"/>
      <c r="D112" s="26"/>
      <c r="E112" s="1"/>
      <c r="F112" s="1"/>
      <c r="G112" s="1"/>
      <c r="H112" s="6"/>
      <c r="I112" s="25"/>
      <c r="J112" s="8"/>
    </row>
    <row r="113" spans="2:10" s="7" customFormat="1" x14ac:dyDescent="0.25">
      <c r="B113" s="1"/>
      <c r="C113" s="1"/>
      <c r="D113" s="26"/>
      <c r="E113" s="1"/>
      <c r="F113" s="1"/>
      <c r="G113" s="1"/>
      <c r="H113" s="6"/>
      <c r="I113" s="25"/>
      <c r="J113" s="8"/>
    </row>
    <row r="114" spans="2:10" s="7" customFormat="1" x14ac:dyDescent="0.25">
      <c r="B114" s="1"/>
      <c r="C114" s="1"/>
      <c r="D114" s="26"/>
      <c r="E114" s="1"/>
      <c r="F114" s="1"/>
      <c r="G114" s="1"/>
      <c r="H114" s="6"/>
      <c r="I114" s="25"/>
      <c r="J114" s="8"/>
    </row>
    <row r="115" spans="2:10" s="7" customFormat="1" x14ac:dyDescent="0.25">
      <c r="B115" s="1"/>
      <c r="C115" s="1"/>
      <c r="D115" s="26"/>
      <c r="E115" s="1"/>
      <c r="F115" s="1"/>
      <c r="G115" s="1"/>
      <c r="H115" s="6"/>
      <c r="I115" s="25"/>
      <c r="J115" s="8"/>
    </row>
    <row r="116" spans="2:10" s="7" customFormat="1" x14ac:dyDescent="0.25">
      <c r="B116" s="1"/>
      <c r="C116" s="1"/>
      <c r="D116" s="26"/>
      <c r="E116" s="1"/>
      <c r="F116" s="1"/>
      <c r="G116" s="1"/>
      <c r="H116" s="6"/>
      <c r="I116" s="25"/>
      <c r="J116" s="8"/>
    </row>
    <row r="117" spans="2:10" s="7" customFormat="1" x14ac:dyDescent="0.25">
      <c r="B117" s="1"/>
      <c r="C117" s="1"/>
      <c r="D117" s="26"/>
      <c r="E117" s="1"/>
      <c r="F117" s="1"/>
      <c r="G117" s="1"/>
      <c r="H117" s="6"/>
      <c r="I117" s="25"/>
      <c r="J117" s="8"/>
    </row>
    <row r="118" spans="2:10" s="7" customFormat="1" x14ac:dyDescent="0.25">
      <c r="B118" s="1"/>
      <c r="C118" s="1"/>
      <c r="D118" s="26"/>
      <c r="E118" s="1"/>
      <c r="F118" s="1"/>
      <c r="G118" s="1"/>
      <c r="H118" s="6"/>
      <c r="I118" s="25"/>
      <c r="J118" s="8"/>
    </row>
    <row r="119" spans="2:10" s="7" customFormat="1" x14ac:dyDescent="0.25">
      <c r="B119" s="1"/>
      <c r="C119" s="1"/>
      <c r="D119" s="26"/>
      <c r="E119" s="1"/>
      <c r="F119" s="1"/>
      <c r="G119" s="1"/>
      <c r="H119" s="6"/>
      <c r="I119" s="25"/>
      <c r="J119" s="8"/>
    </row>
    <row r="120" spans="2:10" s="7" customFormat="1" x14ac:dyDescent="0.25">
      <c r="B120" s="1"/>
      <c r="C120" s="1"/>
      <c r="D120" s="26"/>
      <c r="E120" s="1"/>
      <c r="F120" s="1"/>
      <c r="G120" s="1"/>
      <c r="H120" s="6"/>
      <c r="I120" s="25"/>
      <c r="J120" s="8"/>
    </row>
    <row r="121" spans="2:10" s="7" customFormat="1" x14ac:dyDescent="0.25">
      <c r="B121" s="1"/>
      <c r="C121" s="1"/>
      <c r="D121" s="26"/>
      <c r="E121" s="1"/>
      <c r="F121" s="1"/>
      <c r="G121" s="1"/>
      <c r="H121" s="6"/>
      <c r="I121" s="25"/>
      <c r="J121" s="8"/>
    </row>
    <row r="122" spans="2:10" s="7" customFormat="1" x14ac:dyDescent="0.25">
      <c r="B122" s="1"/>
      <c r="C122" s="1"/>
      <c r="D122" s="26"/>
      <c r="E122" s="1"/>
      <c r="F122" s="1"/>
      <c r="G122" s="1"/>
      <c r="H122" s="6"/>
      <c r="I122" s="25"/>
      <c r="J122" s="8"/>
    </row>
    <row r="123" spans="2:10" s="7" customFormat="1" x14ac:dyDescent="0.25">
      <c r="B123" s="1"/>
      <c r="C123" s="1"/>
      <c r="D123" s="26"/>
      <c r="E123" s="1"/>
      <c r="F123" s="1"/>
      <c r="G123" s="1"/>
      <c r="H123" s="6"/>
      <c r="I123" s="25"/>
      <c r="J123" s="8"/>
    </row>
    <row r="124" spans="2:10" s="7" customFormat="1" x14ac:dyDescent="0.25">
      <c r="B124" s="1"/>
      <c r="C124" s="1"/>
      <c r="D124" s="26"/>
      <c r="E124" s="1"/>
      <c r="F124" s="1"/>
      <c r="G124" s="1"/>
      <c r="H124" s="6"/>
      <c r="I124" s="25"/>
      <c r="J124" s="8"/>
    </row>
    <row r="125" spans="2:10" s="7" customFormat="1" x14ac:dyDescent="0.25">
      <c r="B125" s="1"/>
      <c r="C125" s="1"/>
      <c r="D125" s="26"/>
      <c r="E125" s="1"/>
      <c r="F125" s="1"/>
      <c r="G125" s="1"/>
      <c r="H125" s="6"/>
      <c r="I125" s="25"/>
      <c r="J125" s="8"/>
    </row>
    <row r="126" spans="2:10" s="7" customFormat="1" x14ac:dyDescent="0.25">
      <c r="B126" s="1"/>
      <c r="C126" s="1"/>
      <c r="D126" s="26"/>
      <c r="E126" s="1"/>
      <c r="F126" s="1"/>
      <c r="G126" s="1"/>
      <c r="H126" s="6"/>
      <c r="I126" s="25"/>
      <c r="J126" s="8"/>
    </row>
    <row r="127" spans="2:10" s="7" customFormat="1" x14ac:dyDescent="0.25">
      <c r="B127" s="1"/>
      <c r="C127" s="1"/>
      <c r="D127" s="26"/>
      <c r="E127" s="1"/>
      <c r="F127" s="1"/>
      <c r="G127" s="1"/>
      <c r="H127" s="6"/>
      <c r="I127" s="25"/>
      <c r="J127" s="8"/>
    </row>
    <row r="128" spans="2:10" s="7" customFormat="1" x14ac:dyDescent="0.25">
      <c r="B128" s="1"/>
      <c r="C128" s="1"/>
      <c r="D128" s="26"/>
      <c r="E128" s="1"/>
      <c r="F128" s="1"/>
      <c r="G128" s="1"/>
      <c r="H128" s="6"/>
      <c r="I128" s="25"/>
      <c r="J128" s="8"/>
    </row>
    <row r="129" spans="2:10" s="7" customFormat="1" x14ac:dyDescent="0.25">
      <c r="B129" s="1"/>
      <c r="C129" s="1"/>
      <c r="D129" s="26"/>
      <c r="E129" s="1"/>
      <c r="F129" s="1"/>
      <c r="G129" s="1"/>
      <c r="H129" s="6"/>
      <c r="I129" s="25"/>
      <c r="J129" s="8"/>
    </row>
    <row r="130" spans="2:10" s="7" customFormat="1" x14ac:dyDescent="0.25">
      <c r="B130" s="1"/>
      <c r="C130" s="1"/>
      <c r="D130" s="26"/>
      <c r="E130" s="1"/>
      <c r="F130" s="1"/>
      <c r="G130" s="1"/>
      <c r="H130" s="6"/>
      <c r="I130" s="25"/>
      <c r="J130" s="8"/>
    </row>
    <row r="131" spans="2:10" s="7" customFormat="1" x14ac:dyDescent="0.25">
      <c r="B131" s="1"/>
      <c r="C131" s="1"/>
      <c r="D131" s="26"/>
      <c r="E131" s="1"/>
      <c r="F131" s="1"/>
      <c r="G131" s="1"/>
      <c r="H131" s="6"/>
      <c r="I131" s="25"/>
      <c r="J131" s="8"/>
    </row>
    <row r="132" spans="2:10" s="7" customFormat="1" x14ac:dyDescent="0.25">
      <c r="B132" s="1"/>
      <c r="C132" s="1"/>
      <c r="D132" s="26"/>
      <c r="E132" s="1"/>
      <c r="F132" s="1"/>
      <c r="G132" s="1"/>
      <c r="H132" s="6"/>
      <c r="I132" s="25"/>
      <c r="J132" s="8"/>
    </row>
    <row r="133" spans="2:10" s="7" customFormat="1" x14ac:dyDescent="0.25">
      <c r="B133" s="1"/>
      <c r="C133" s="1"/>
      <c r="D133" s="26"/>
      <c r="E133" s="1"/>
      <c r="F133" s="1"/>
      <c r="G133" s="1"/>
      <c r="H133" s="6"/>
      <c r="I133" s="25"/>
      <c r="J133" s="8"/>
    </row>
    <row r="134" spans="2:10" s="7" customFormat="1" x14ac:dyDescent="0.25">
      <c r="B134" s="1"/>
      <c r="C134" s="1"/>
      <c r="D134" s="26"/>
      <c r="E134" s="1"/>
      <c r="F134" s="1"/>
      <c r="G134" s="1"/>
      <c r="H134" s="6"/>
      <c r="I134" s="25"/>
      <c r="J134" s="8"/>
    </row>
    <row r="135" spans="2:10" s="7" customFormat="1" x14ac:dyDescent="0.25">
      <c r="B135" s="1"/>
      <c r="C135" s="1"/>
      <c r="D135" s="26"/>
      <c r="E135" s="1"/>
      <c r="F135" s="1"/>
      <c r="G135" s="1"/>
      <c r="H135" s="6"/>
      <c r="I135" s="25"/>
      <c r="J135" s="8"/>
    </row>
    <row r="136" spans="2:10" s="7" customFormat="1" x14ac:dyDescent="0.25">
      <c r="B136" s="1"/>
      <c r="C136" s="1"/>
      <c r="D136" s="26"/>
      <c r="E136" s="1"/>
      <c r="F136" s="1"/>
      <c r="G136" s="1"/>
      <c r="H136" s="6"/>
      <c r="I136" s="25"/>
      <c r="J136" s="8"/>
    </row>
    <row r="137" spans="2:10" s="7" customFormat="1" x14ac:dyDescent="0.25">
      <c r="B137" s="1"/>
      <c r="C137" s="1"/>
      <c r="D137" s="26"/>
      <c r="E137" s="1"/>
      <c r="F137" s="1"/>
      <c r="G137" s="1"/>
      <c r="H137" s="6"/>
      <c r="I137" s="25"/>
      <c r="J137" s="8"/>
    </row>
    <row r="138" spans="2:10" s="7" customFormat="1" x14ac:dyDescent="0.25">
      <c r="B138" s="1"/>
      <c r="C138" s="1"/>
      <c r="D138" s="26"/>
      <c r="E138" s="1"/>
      <c r="F138" s="1"/>
      <c r="G138" s="1"/>
      <c r="H138" s="6"/>
      <c r="I138" s="25"/>
      <c r="J138" s="8"/>
    </row>
    <row r="139" spans="2:10" s="7" customFormat="1" x14ac:dyDescent="0.25">
      <c r="B139" s="1"/>
      <c r="C139" s="1"/>
      <c r="D139" s="26"/>
      <c r="E139" s="1"/>
      <c r="F139" s="1"/>
      <c r="G139" s="1"/>
      <c r="H139" s="6"/>
      <c r="I139" s="25"/>
      <c r="J139" s="8"/>
    </row>
    <row r="140" spans="2:10" s="7" customFormat="1" x14ac:dyDescent="0.25">
      <c r="B140" s="1"/>
      <c r="C140" s="1"/>
      <c r="D140" s="26"/>
      <c r="E140" s="1"/>
      <c r="F140" s="1"/>
      <c r="G140" s="1"/>
      <c r="H140" s="6"/>
      <c r="I140" s="25"/>
      <c r="J140" s="8"/>
    </row>
    <row r="141" spans="2:10" s="7" customFormat="1" x14ac:dyDescent="0.25">
      <c r="B141" s="1"/>
      <c r="C141" s="1"/>
      <c r="D141" s="26"/>
      <c r="E141" s="1"/>
      <c r="F141" s="1"/>
      <c r="G141" s="1"/>
      <c r="H141" s="6"/>
      <c r="I141" s="25"/>
      <c r="J141" s="8"/>
    </row>
    <row r="142" spans="2:10" s="7" customFormat="1" x14ac:dyDescent="0.25">
      <c r="B142" s="1"/>
      <c r="C142" s="1"/>
      <c r="D142" s="26"/>
      <c r="E142" s="1"/>
      <c r="F142" s="1"/>
      <c r="G142" s="1"/>
      <c r="H142" s="6"/>
      <c r="I142" s="25"/>
      <c r="J142" s="8"/>
    </row>
    <row r="143" spans="2:10" s="7" customFormat="1" x14ac:dyDescent="0.25">
      <c r="B143" s="1"/>
      <c r="C143" s="1"/>
      <c r="D143" s="26"/>
      <c r="E143" s="1"/>
      <c r="F143" s="1"/>
      <c r="G143" s="1"/>
      <c r="H143" s="6"/>
      <c r="I143" s="25"/>
      <c r="J143" s="8"/>
    </row>
    <row r="144" spans="2:10" s="7" customFormat="1" x14ac:dyDescent="0.25">
      <c r="B144" s="1"/>
      <c r="C144" s="1"/>
      <c r="D144" s="26"/>
      <c r="E144" s="1"/>
      <c r="F144" s="1"/>
      <c r="G144" s="1"/>
      <c r="H144" s="6"/>
      <c r="I144" s="25"/>
      <c r="J144" s="8"/>
    </row>
    <row r="145" spans="2:10" s="7" customFormat="1" x14ac:dyDescent="0.25">
      <c r="B145" s="1"/>
      <c r="C145" s="1"/>
      <c r="D145" s="26"/>
      <c r="E145" s="1"/>
      <c r="F145" s="1"/>
      <c r="G145" s="1"/>
      <c r="H145" s="6"/>
      <c r="I145" s="25"/>
      <c r="J145" s="8"/>
    </row>
    <row r="146" spans="2:10" s="7" customFormat="1" x14ac:dyDescent="0.25">
      <c r="B146" s="1"/>
      <c r="C146" s="1"/>
      <c r="D146" s="26"/>
      <c r="E146" s="1"/>
      <c r="F146" s="1"/>
      <c r="G146" s="1"/>
      <c r="H146" s="6"/>
      <c r="I146" s="25"/>
      <c r="J146" s="8"/>
    </row>
    <row r="147" spans="2:10" s="7" customFormat="1" x14ac:dyDescent="0.25">
      <c r="B147" s="1"/>
      <c r="C147" s="1"/>
      <c r="D147" s="26"/>
      <c r="E147" s="1"/>
      <c r="F147" s="1"/>
      <c r="G147" s="1"/>
      <c r="H147" s="6"/>
      <c r="I147" s="25"/>
      <c r="J147" s="8"/>
    </row>
    <row r="148" spans="2:10" s="7" customFormat="1" x14ac:dyDescent="0.25">
      <c r="B148" s="1"/>
      <c r="C148" s="1"/>
      <c r="D148" s="26"/>
      <c r="E148" s="1"/>
      <c r="F148" s="1"/>
      <c r="G148" s="1"/>
      <c r="H148" s="6"/>
      <c r="I148" s="25"/>
      <c r="J148" s="8"/>
    </row>
    <row r="149" spans="2:10" s="7" customFormat="1" x14ac:dyDescent="0.25">
      <c r="B149" s="1"/>
      <c r="C149" s="1"/>
      <c r="D149" s="26"/>
      <c r="E149" s="1"/>
      <c r="F149" s="1"/>
      <c r="G149" s="1"/>
      <c r="H149" s="6"/>
      <c r="I149" s="25"/>
      <c r="J149" s="8"/>
    </row>
    <row r="150" spans="2:10" s="7" customFormat="1" x14ac:dyDescent="0.25">
      <c r="B150" s="1"/>
      <c r="C150" s="1"/>
      <c r="D150" s="26"/>
      <c r="E150" s="1"/>
      <c r="F150" s="1"/>
      <c r="G150" s="1"/>
      <c r="H150" s="6"/>
      <c r="I150" s="25"/>
      <c r="J150" s="8"/>
    </row>
    <row r="151" spans="2:10" s="7" customFormat="1" x14ac:dyDescent="0.25">
      <c r="B151" s="1"/>
      <c r="C151" s="1"/>
      <c r="D151" s="26"/>
      <c r="E151" s="1"/>
      <c r="F151" s="1"/>
      <c r="G151" s="1"/>
      <c r="H151" s="6"/>
      <c r="I151" s="25"/>
      <c r="J151" s="8"/>
    </row>
    <row r="152" spans="2:10" s="7" customFormat="1" x14ac:dyDescent="0.25">
      <c r="B152" s="1"/>
      <c r="C152" s="1"/>
      <c r="D152" s="26"/>
      <c r="E152" s="1"/>
      <c r="F152" s="1"/>
      <c r="G152" s="1"/>
      <c r="H152" s="6"/>
      <c r="I152" s="25"/>
      <c r="J152" s="8"/>
    </row>
    <row r="153" spans="2:10" s="7" customFormat="1" x14ac:dyDescent="0.25">
      <c r="B153" s="1"/>
      <c r="C153" s="1"/>
      <c r="D153" s="26"/>
      <c r="E153" s="1"/>
      <c r="F153" s="1"/>
      <c r="G153" s="1"/>
      <c r="H153" s="6"/>
      <c r="I153" s="25"/>
      <c r="J153" s="8"/>
    </row>
    <row r="154" spans="2:10" s="7" customFormat="1" x14ac:dyDescent="0.25">
      <c r="B154" s="1"/>
      <c r="C154" s="1"/>
      <c r="D154" s="26"/>
      <c r="E154" s="1"/>
      <c r="F154" s="1"/>
      <c r="G154" s="1"/>
      <c r="H154" s="6"/>
      <c r="I154" s="25"/>
      <c r="J154" s="8"/>
    </row>
    <row r="155" spans="2:10" s="7" customFormat="1" x14ac:dyDescent="0.25">
      <c r="B155" s="1"/>
      <c r="C155" s="1"/>
      <c r="D155" s="26"/>
      <c r="E155" s="1"/>
      <c r="F155" s="1"/>
      <c r="G155" s="1"/>
      <c r="H155" s="6"/>
      <c r="I155" s="25"/>
      <c r="J155" s="8"/>
    </row>
    <row r="156" spans="2:10" s="7" customFormat="1" x14ac:dyDescent="0.25">
      <c r="B156" s="1"/>
      <c r="C156" s="1"/>
      <c r="D156" s="26"/>
      <c r="E156" s="1"/>
      <c r="F156" s="1"/>
      <c r="G156" s="1"/>
      <c r="H156" s="6"/>
      <c r="I156" s="25"/>
      <c r="J156" s="8"/>
    </row>
    <row r="157" spans="2:10" s="7" customFormat="1" x14ac:dyDescent="0.25">
      <c r="B157" s="1"/>
      <c r="C157" s="1"/>
      <c r="D157" s="26"/>
      <c r="E157" s="1"/>
      <c r="F157" s="1"/>
      <c r="G157" s="1"/>
      <c r="H157" s="6"/>
      <c r="I157" s="25"/>
      <c r="J157" s="8"/>
    </row>
    <row r="158" spans="2:10" s="7" customFormat="1" x14ac:dyDescent="0.25">
      <c r="B158" s="1"/>
      <c r="C158" s="1"/>
      <c r="D158" s="26"/>
      <c r="E158" s="1"/>
      <c r="F158" s="1"/>
      <c r="G158" s="1"/>
      <c r="H158" s="6"/>
      <c r="I158" s="25"/>
      <c r="J158" s="8"/>
    </row>
    <row r="159" spans="2:10" s="7" customFormat="1" x14ac:dyDescent="0.25">
      <c r="B159" s="1"/>
      <c r="C159" s="1"/>
      <c r="D159" s="26"/>
      <c r="E159" s="1"/>
      <c r="F159" s="1"/>
      <c r="G159" s="1"/>
      <c r="H159" s="6"/>
      <c r="I159" s="25"/>
      <c r="J159" s="8"/>
    </row>
    <row r="160" spans="2:10" s="7" customFormat="1" x14ac:dyDescent="0.25">
      <c r="B160" s="1"/>
      <c r="C160" s="1"/>
      <c r="D160" s="26"/>
      <c r="E160" s="1"/>
      <c r="F160" s="1"/>
      <c r="G160" s="1"/>
      <c r="H160" s="6"/>
      <c r="I160" s="25"/>
      <c r="J160" s="8"/>
    </row>
    <row r="161" spans="2:10" s="7" customFormat="1" x14ac:dyDescent="0.25">
      <c r="B161" s="1"/>
      <c r="C161" s="1"/>
      <c r="D161" s="26"/>
      <c r="E161" s="1"/>
      <c r="F161" s="1"/>
      <c r="G161" s="1"/>
      <c r="H161" s="6"/>
      <c r="I161" s="25"/>
      <c r="J161" s="8"/>
    </row>
    <row r="162" spans="2:10" s="7" customFormat="1" x14ac:dyDescent="0.25">
      <c r="B162" s="1"/>
      <c r="C162" s="1"/>
      <c r="D162" s="26"/>
      <c r="E162" s="1"/>
      <c r="F162" s="1"/>
      <c r="G162" s="1"/>
      <c r="H162" s="6"/>
      <c r="I162" s="25"/>
      <c r="J162" s="8"/>
    </row>
    <row r="163" spans="2:10" s="7" customFormat="1" x14ac:dyDescent="0.25">
      <c r="B163" s="1"/>
      <c r="C163" s="1"/>
      <c r="D163" s="26"/>
      <c r="E163" s="1"/>
      <c r="F163" s="1"/>
      <c r="G163" s="1"/>
      <c r="H163" s="6"/>
      <c r="I163" s="25"/>
      <c r="J163" s="8"/>
    </row>
    <row r="164" spans="2:10" s="7" customFormat="1" x14ac:dyDescent="0.25">
      <c r="B164" s="1"/>
      <c r="C164" s="1"/>
      <c r="D164" s="26"/>
      <c r="E164" s="1"/>
      <c r="F164" s="1"/>
      <c r="G164" s="1"/>
      <c r="H164" s="6"/>
      <c r="I164" s="25"/>
      <c r="J164" s="8"/>
    </row>
    <row r="165" spans="2:10" s="7" customFormat="1" x14ac:dyDescent="0.25">
      <c r="B165" s="1"/>
      <c r="C165" s="1"/>
      <c r="D165" s="26"/>
      <c r="E165" s="1"/>
      <c r="F165" s="1"/>
      <c r="G165" s="1"/>
      <c r="H165" s="6"/>
      <c r="I165" s="25"/>
      <c r="J165" s="8"/>
    </row>
    <row r="166" spans="2:10" s="7" customFormat="1" x14ac:dyDescent="0.25">
      <c r="B166" s="1"/>
      <c r="C166" s="1"/>
      <c r="D166" s="26"/>
      <c r="E166" s="1"/>
      <c r="F166" s="1"/>
      <c r="G166" s="1"/>
      <c r="H166" s="6"/>
      <c r="I166" s="25"/>
      <c r="J166" s="8"/>
    </row>
    <row r="167" spans="2:10" s="7" customFormat="1" x14ac:dyDescent="0.25">
      <c r="B167" s="1"/>
      <c r="C167" s="1"/>
      <c r="D167" s="26"/>
      <c r="E167" s="1"/>
      <c r="F167" s="1"/>
      <c r="G167" s="1"/>
      <c r="H167" s="6"/>
      <c r="I167" s="25"/>
      <c r="J167" s="8"/>
    </row>
    <row r="168" spans="2:10" s="7" customFormat="1" x14ac:dyDescent="0.25">
      <c r="B168" s="1"/>
      <c r="C168" s="1"/>
      <c r="D168" s="26"/>
      <c r="E168" s="1"/>
      <c r="F168" s="1"/>
      <c r="G168" s="1"/>
      <c r="H168" s="6"/>
      <c r="I168" s="25"/>
      <c r="J168" s="8"/>
    </row>
    <row r="169" spans="2:10" s="7" customFormat="1" x14ac:dyDescent="0.25">
      <c r="B169" s="1"/>
      <c r="C169" s="1"/>
      <c r="D169" s="26"/>
      <c r="E169" s="1"/>
      <c r="F169" s="1"/>
      <c r="G169" s="1"/>
      <c r="H169" s="6"/>
      <c r="I169" s="25"/>
      <c r="J169" s="8"/>
    </row>
    <row r="170" spans="2:10" s="7" customFormat="1" x14ac:dyDescent="0.25">
      <c r="B170" s="1"/>
      <c r="C170" s="1"/>
      <c r="D170" s="26"/>
      <c r="E170" s="1"/>
      <c r="F170" s="1"/>
      <c r="G170" s="1"/>
      <c r="H170" s="6"/>
      <c r="I170" s="25"/>
      <c r="J170" s="8"/>
    </row>
    <row r="171" spans="2:10" s="7" customFormat="1" x14ac:dyDescent="0.25">
      <c r="B171" s="1"/>
      <c r="C171" s="1"/>
      <c r="D171" s="26"/>
      <c r="E171" s="1"/>
      <c r="F171" s="1"/>
      <c r="G171" s="1"/>
      <c r="H171" s="6"/>
      <c r="I171" s="25"/>
      <c r="J171" s="8"/>
    </row>
    <row r="172" spans="2:10" s="7" customFormat="1" x14ac:dyDescent="0.25">
      <c r="B172" s="1"/>
      <c r="C172" s="1"/>
      <c r="D172" s="26"/>
      <c r="E172" s="1"/>
      <c r="F172" s="1"/>
      <c r="G172" s="1"/>
      <c r="H172" s="6"/>
      <c r="I172" s="25"/>
      <c r="J172" s="8"/>
    </row>
    <row r="173" spans="2:10" s="7" customFormat="1" x14ac:dyDescent="0.25">
      <c r="B173" s="1"/>
      <c r="C173" s="1"/>
      <c r="D173" s="26"/>
      <c r="E173" s="1"/>
      <c r="F173" s="1"/>
      <c r="G173" s="1"/>
      <c r="H173" s="6"/>
      <c r="I173" s="25"/>
      <c r="J173" s="8"/>
    </row>
    <row r="174" spans="2:10" s="7" customFormat="1" x14ac:dyDescent="0.25">
      <c r="B174" s="1"/>
      <c r="C174" s="1"/>
      <c r="D174" s="26"/>
      <c r="E174" s="1"/>
      <c r="F174" s="1"/>
      <c r="G174" s="1"/>
      <c r="H174" s="6"/>
      <c r="I174" s="25"/>
      <c r="J174" s="8"/>
    </row>
    <row r="175" spans="2:10" s="7" customFormat="1" x14ac:dyDescent="0.25">
      <c r="B175" s="1"/>
      <c r="C175" s="1"/>
      <c r="D175" s="26"/>
      <c r="E175" s="1"/>
      <c r="F175" s="1"/>
      <c r="G175" s="1"/>
      <c r="H175" s="6"/>
      <c r="I175" s="25"/>
      <c r="J175" s="8"/>
    </row>
    <row r="176" spans="2:10" s="7" customFormat="1" x14ac:dyDescent="0.25">
      <c r="B176" s="1"/>
      <c r="C176" s="1"/>
      <c r="D176" s="26"/>
      <c r="E176" s="1"/>
      <c r="F176" s="1"/>
      <c r="G176" s="1"/>
      <c r="H176" s="6"/>
      <c r="I176" s="25"/>
      <c r="J176" s="8"/>
    </row>
    <row r="177" spans="2:10" s="7" customFormat="1" x14ac:dyDescent="0.25">
      <c r="B177" s="1"/>
      <c r="C177" s="1"/>
      <c r="D177" s="26"/>
      <c r="E177" s="1"/>
      <c r="F177" s="1"/>
      <c r="G177" s="1"/>
      <c r="H177" s="6"/>
      <c r="I177" s="25"/>
      <c r="J177" s="8"/>
    </row>
    <row r="178" spans="2:10" s="7" customFormat="1" x14ac:dyDescent="0.25">
      <c r="B178" s="1"/>
      <c r="C178" s="1"/>
      <c r="D178" s="26"/>
      <c r="E178" s="1"/>
      <c r="F178" s="1"/>
      <c r="G178" s="1"/>
      <c r="H178" s="6"/>
      <c r="I178" s="25"/>
      <c r="J178" s="8"/>
    </row>
    <row r="179" spans="2:10" s="7" customFormat="1" x14ac:dyDescent="0.25">
      <c r="B179" s="1"/>
      <c r="C179" s="1"/>
      <c r="D179" s="26"/>
      <c r="E179" s="1"/>
      <c r="F179" s="1"/>
      <c r="G179" s="1"/>
      <c r="H179" s="6"/>
      <c r="I179" s="25"/>
      <c r="J179" s="8"/>
    </row>
    <row r="180" spans="2:10" s="7" customFormat="1" x14ac:dyDescent="0.25">
      <c r="B180" s="1"/>
      <c r="C180" s="1"/>
      <c r="D180" s="26"/>
      <c r="E180" s="1"/>
      <c r="F180" s="1"/>
      <c r="G180" s="1"/>
      <c r="H180" s="6"/>
      <c r="I180" s="25"/>
      <c r="J180" s="8"/>
    </row>
    <row r="181" spans="2:10" s="7" customFormat="1" x14ac:dyDescent="0.25">
      <c r="B181" s="1"/>
      <c r="C181" s="1"/>
      <c r="D181" s="26"/>
      <c r="E181" s="1"/>
      <c r="F181" s="1"/>
      <c r="G181" s="1"/>
      <c r="H181" s="6"/>
      <c r="I181" s="25"/>
      <c r="J181" s="8"/>
    </row>
    <row r="182" spans="2:10" s="7" customFormat="1" x14ac:dyDescent="0.25">
      <c r="B182" s="1"/>
      <c r="C182" s="1"/>
      <c r="D182" s="26"/>
      <c r="E182" s="1"/>
      <c r="F182" s="1"/>
      <c r="G182" s="1"/>
      <c r="H182" s="6"/>
      <c r="I182" s="25"/>
      <c r="J182" s="8"/>
    </row>
    <row r="183" spans="2:10" s="7" customFormat="1" x14ac:dyDescent="0.25">
      <c r="B183" s="1"/>
      <c r="C183" s="1"/>
      <c r="D183" s="26"/>
      <c r="E183" s="1"/>
      <c r="F183" s="1"/>
      <c r="G183" s="1"/>
      <c r="H183" s="6"/>
      <c r="I183" s="25"/>
      <c r="J183" s="8"/>
    </row>
    <row r="184" spans="2:10" s="7" customFormat="1" x14ac:dyDescent="0.25">
      <c r="B184" s="1"/>
      <c r="C184" s="1"/>
      <c r="D184" s="26"/>
      <c r="E184" s="1"/>
      <c r="F184" s="1"/>
      <c r="G184" s="1"/>
      <c r="H184" s="6"/>
      <c r="I184" s="25"/>
      <c r="J184" s="8"/>
    </row>
    <row r="185" spans="2:10" s="7" customFormat="1" x14ac:dyDescent="0.25">
      <c r="B185" s="1"/>
      <c r="C185" s="1"/>
      <c r="D185" s="26"/>
      <c r="E185" s="1"/>
      <c r="F185" s="1"/>
      <c r="G185" s="1"/>
      <c r="H185" s="6"/>
      <c r="I185" s="25"/>
      <c r="J185" s="8"/>
    </row>
    <row r="186" spans="2:10" s="7" customFormat="1" x14ac:dyDescent="0.25">
      <c r="B186" s="1"/>
      <c r="C186" s="1"/>
      <c r="D186" s="26"/>
      <c r="E186" s="1"/>
      <c r="F186" s="1"/>
      <c r="G186" s="1"/>
      <c r="H186" s="6"/>
      <c r="I186" s="25"/>
      <c r="J186" s="8"/>
    </row>
    <row r="187" spans="2:10" s="7" customFormat="1" x14ac:dyDescent="0.25">
      <c r="B187" s="1"/>
      <c r="C187" s="1"/>
      <c r="D187" s="26"/>
      <c r="E187" s="1"/>
      <c r="F187" s="1"/>
      <c r="G187" s="1"/>
      <c r="H187" s="6"/>
      <c r="I187" s="25"/>
      <c r="J187" s="8"/>
    </row>
    <row r="188" spans="2:10" s="7" customFormat="1" x14ac:dyDescent="0.25">
      <c r="B188" s="1"/>
      <c r="C188" s="1"/>
      <c r="D188" s="26"/>
      <c r="E188" s="1"/>
      <c r="F188" s="1"/>
      <c r="G188" s="1"/>
      <c r="H188" s="6"/>
      <c r="I188" s="25"/>
      <c r="J188" s="8"/>
    </row>
    <row r="189" spans="2:10" s="7" customFormat="1" x14ac:dyDescent="0.25">
      <c r="B189" s="1"/>
      <c r="C189" s="1"/>
      <c r="D189" s="26"/>
      <c r="E189" s="1"/>
      <c r="F189" s="1"/>
      <c r="G189" s="1"/>
      <c r="H189" s="6"/>
      <c r="I189" s="25"/>
      <c r="J189" s="8"/>
    </row>
    <row r="190" spans="2:10" s="7" customFormat="1" x14ac:dyDescent="0.25">
      <c r="B190" s="1"/>
      <c r="C190" s="1"/>
      <c r="D190" s="26"/>
      <c r="E190" s="1"/>
      <c r="F190" s="1"/>
      <c r="G190" s="1"/>
      <c r="H190" s="6"/>
      <c r="I190" s="25"/>
      <c r="J190" s="8"/>
    </row>
    <row r="191" spans="2:10" s="7" customFormat="1" x14ac:dyDescent="0.25">
      <c r="B191" s="1"/>
      <c r="C191" s="1"/>
      <c r="D191" s="26"/>
      <c r="E191" s="1"/>
      <c r="F191" s="1"/>
      <c r="G191" s="1"/>
      <c r="H191" s="6"/>
      <c r="I191" s="25"/>
      <c r="J191" s="8"/>
    </row>
    <row r="192" spans="2:10" s="7" customFormat="1" x14ac:dyDescent="0.25">
      <c r="B192" s="1"/>
      <c r="C192" s="1"/>
      <c r="D192" s="26"/>
      <c r="E192" s="1"/>
      <c r="F192" s="1"/>
      <c r="G192" s="1"/>
      <c r="H192" s="6"/>
      <c r="I192" s="25"/>
      <c r="J192" s="8"/>
    </row>
    <row r="193" spans="2:10" s="7" customFormat="1" x14ac:dyDescent="0.25">
      <c r="B193" s="1"/>
      <c r="C193" s="1"/>
      <c r="D193" s="26"/>
      <c r="E193" s="1"/>
      <c r="F193" s="1"/>
      <c r="G193" s="1"/>
      <c r="H193" s="6"/>
      <c r="I193" s="25"/>
      <c r="J193" s="8"/>
    </row>
    <row r="194" spans="2:10" s="7" customFormat="1" x14ac:dyDescent="0.25">
      <c r="B194" s="1"/>
      <c r="C194" s="1"/>
      <c r="D194" s="26"/>
      <c r="E194" s="1"/>
      <c r="F194" s="1"/>
      <c r="G194" s="1"/>
      <c r="H194" s="6"/>
      <c r="I194" s="25"/>
      <c r="J194" s="8"/>
    </row>
    <row r="195" spans="2:10" s="7" customFormat="1" x14ac:dyDescent="0.25">
      <c r="B195" s="1"/>
      <c r="C195" s="1"/>
      <c r="D195" s="26"/>
      <c r="E195" s="1"/>
      <c r="F195" s="1"/>
      <c r="G195" s="1"/>
      <c r="H195" s="6"/>
      <c r="I195" s="25"/>
      <c r="J195" s="8"/>
    </row>
    <row r="196" spans="2:10" s="7" customFormat="1" x14ac:dyDescent="0.25">
      <c r="B196" s="1"/>
      <c r="C196" s="1"/>
      <c r="D196" s="26"/>
      <c r="E196" s="1"/>
      <c r="F196" s="1"/>
      <c r="G196" s="1"/>
      <c r="H196" s="6"/>
      <c r="I196" s="25"/>
      <c r="J196" s="8"/>
    </row>
    <row r="197" spans="2:10" s="7" customFormat="1" x14ac:dyDescent="0.25">
      <c r="B197" s="1"/>
      <c r="C197" s="1"/>
      <c r="D197" s="26"/>
      <c r="E197" s="1"/>
      <c r="F197" s="1"/>
      <c r="G197" s="1"/>
      <c r="H197" s="6"/>
      <c r="I197" s="25"/>
      <c r="J197" s="8"/>
    </row>
    <row r="198" spans="2:10" s="7" customFormat="1" x14ac:dyDescent="0.25">
      <c r="B198" s="1"/>
      <c r="C198" s="1"/>
      <c r="D198" s="26"/>
      <c r="E198" s="1"/>
      <c r="F198" s="1"/>
      <c r="G198" s="1"/>
      <c r="H198" s="6"/>
      <c r="I198" s="25"/>
      <c r="J198" s="8"/>
    </row>
    <row r="199" spans="2:10" s="7" customFormat="1" x14ac:dyDescent="0.25">
      <c r="B199" s="1"/>
      <c r="C199" s="1"/>
      <c r="D199" s="26"/>
      <c r="E199" s="1"/>
      <c r="F199" s="1"/>
      <c r="G199" s="1"/>
      <c r="H199" s="6"/>
      <c r="I199" s="25"/>
      <c r="J199" s="8"/>
    </row>
    <row r="200" spans="2:10" s="7" customFormat="1" x14ac:dyDescent="0.25">
      <c r="B200" s="1"/>
      <c r="C200" s="1"/>
      <c r="D200" s="26"/>
      <c r="E200" s="1"/>
      <c r="F200" s="1"/>
      <c r="G200" s="1"/>
      <c r="H200" s="6"/>
      <c r="I200" s="25"/>
      <c r="J200" s="8"/>
    </row>
    <row r="201" spans="2:10" s="7" customFormat="1" x14ac:dyDescent="0.25">
      <c r="B201" s="1"/>
      <c r="C201" s="1"/>
      <c r="D201" s="26"/>
      <c r="E201" s="1"/>
      <c r="F201" s="1"/>
      <c r="G201" s="1"/>
      <c r="H201" s="6"/>
      <c r="I201" s="25"/>
      <c r="J201" s="8"/>
    </row>
    <row r="202" spans="2:10" s="7" customFormat="1" x14ac:dyDescent="0.25">
      <c r="B202" s="1"/>
      <c r="C202" s="1"/>
      <c r="D202" s="26"/>
      <c r="E202" s="1"/>
      <c r="F202" s="1"/>
      <c r="G202" s="1"/>
      <c r="H202" s="6"/>
      <c r="I202" s="25"/>
      <c r="J202" s="8"/>
    </row>
    <row r="203" spans="2:10" s="7" customFormat="1" x14ac:dyDescent="0.25">
      <c r="B203" s="1"/>
      <c r="C203" s="1"/>
      <c r="D203" s="26"/>
      <c r="E203" s="1"/>
      <c r="F203" s="1"/>
      <c r="G203" s="1"/>
      <c r="H203" s="6"/>
      <c r="I203" s="25"/>
      <c r="J203" s="8"/>
    </row>
    <row r="204" spans="2:10" s="7" customFormat="1" x14ac:dyDescent="0.25">
      <c r="B204" s="1"/>
      <c r="C204" s="1"/>
      <c r="D204" s="26"/>
      <c r="E204" s="1"/>
      <c r="F204" s="1"/>
      <c r="G204" s="1"/>
      <c r="H204" s="6"/>
      <c r="I204" s="25"/>
      <c r="J204" s="8"/>
    </row>
    <row r="205" spans="2:10" s="7" customFormat="1" x14ac:dyDescent="0.25">
      <c r="B205" s="1"/>
      <c r="C205" s="1"/>
      <c r="D205" s="26"/>
      <c r="E205" s="1"/>
      <c r="F205" s="1"/>
      <c r="G205" s="1"/>
      <c r="H205" s="6"/>
      <c r="I205" s="25"/>
      <c r="J205" s="8"/>
    </row>
    <row r="206" spans="2:10" s="7" customFormat="1" x14ac:dyDescent="0.25">
      <c r="B206" s="1"/>
      <c r="C206" s="1"/>
      <c r="D206" s="26"/>
      <c r="E206" s="1"/>
      <c r="F206" s="1"/>
      <c r="G206" s="1"/>
      <c r="H206" s="6"/>
      <c r="I206" s="25"/>
      <c r="J206" s="8"/>
    </row>
    <row r="207" spans="2:10" s="7" customFormat="1" x14ac:dyDescent="0.25">
      <c r="B207" s="1"/>
      <c r="C207" s="1"/>
      <c r="D207" s="26"/>
      <c r="E207" s="1"/>
      <c r="F207" s="1"/>
      <c r="G207" s="1"/>
      <c r="H207" s="6"/>
      <c r="I207" s="25"/>
      <c r="J207" s="8"/>
    </row>
    <row r="208" spans="2:10" s="7" customFormat="1" x14ac:dyDescent="0.25">
      <c r="B208" s="1"/>
      <c r="C208" s="1"/>
      <c r="D208" s="26"/>
      <c r="E208" s="1"/>
      <c r="F208" s="1"/>
      <c r="G208" s="1"/>
      <c r="H208" s="6"/>
      <c r="I208" s="25"/>
      <c r="J208" s="8"/>
    </row>
    <row r="209" spans="2:10" s="7" customFormat="1" x14ac:dyDescent="0.25">
      <c r="B209" s="1"/>
      <c r="C209" s="1"/>
      <c r="D209" s="26"/>
      <c r="E209" s="1"/>
      <c r="F209" s="1"/>
      <c r="G209" s="1"/>
      <c r="H209" s="6"/>
      <c r="I209" s="25"/>
      <c r="J209" s="8"/>
    </row>
    <row r="210" spans="2:10" s="7" customFormat="1" x14ac:dyDescent="0.25">
      <c r="B210" s="1"/>
      <c r="C210" s="1"/>
      <c r="D210" s="26"/>
      <c r="E210" s="1"/>
      <c r="F210" s="1"/>
      <c r="G210" s="1"/>
      <c r="H210" s="6"/>
      <c r="I210" s="25"/>
      <c r="J210" s="8"/>
    </row>
    <row r="211" spans="2:10" s="7" customFormat="1" x14ac:dyDescent="0.25">
      <c r="B211" s="1"/>
      <c r="C211" s="1"/>
      <c r="D211" s="26"/>
      <c r="E211" s="1"/>
      <c r="F211" s="1"/>
      <c r="G211" s="1"/>
      <c r="H211" s="6"/>
      <c r="I211" s="25"/>
      <c r="J211" s="8"/>
    </row>
    <row r="212" spans="2:10" s="7" customFormat="1" x14ac:dyDescent="0.25">
      <c r="B212" s="1"/>
      <c r="C212" s="1"/>
      <c r="D212" s="26"/>
      <c r="E212" s="1"/>
      <c r="F212" s="1"/>
      <c r="G212" s="1"/>
      <c r="H212" s="6"/>
      <c r="I212" s="25"/>
      <c r="J212" s="8"/>
    </row>
    <row r="213" spans="2:10" s="7" customFormat="1" x14ac:dyDescent="0.25">
      <c r="B213" s="1"/>
      <c r="C213" s="1"/>
      <c r="D213" s="26"/>
      <c r="E213" s="1"/>
      <c r="F213" s="1"/>
      <c r="G213" s="1"/>
      <c r="H213" s="6"/>
      <c r="I213" s="25"/>
      <c r="J213" s="8"/>
    </row>
    <row r="214" spans="2:10" s="7" customFormat="1" x14ac:dyDescent="0.25">
      <c r="B214" s="1"/>
      <c r="C214" s="1"/>
      <c r="D214" s="26"/>
      <c r="E214" s="1"/>
      <c r="F214" s="1"/>
      <c r="G214" s="1"/>
      <c r="H214" s="6"/>
      <c r="I214" s="25"/>
      <c r="J214" s="8"/>
    </row>
    <row r="215" spans="2:10" s="7" customFormat="1" x14ac:dyDescent="0.25">
      <c r="B215" s="1"/>
      <c r="C215" s="1"/>
      <c r="D215" s="26"/>
      <c r="E215" s="1"/>
      <c r="F215" s="1"/>
      <c r="G215" s="1"/>
      <c r="H215" s="6"/>
      <c r="I215" s="25"/>
      <c r="J215" s="8"/>
    </row>
    <row r="216" spans="2:10" s="7" customFormat="1" x14ac:dyDescent="0.25">
      <c r="B216" s="1"/>
      <c r="C216" s="1"/>
      <c r="D216" s="26"/>
      <c r="E216" s="1"/>
      <c r="F216" s="1"/>
      <c r="G216" s="1"/>
      <c r="H216" s="6"/>
      <c r="I216" s="25"/>
      <c r="J216" s="8"/>
    </row>
    <row r="217" spans="2:10" s="7" customFormat="1" x14ac:dyDescent="0.25">
      <c r="B217" s="1"/>
      <c r="C217" s="1"/>
      <c r="D217" s="26"/>
      <c r="E217" s="1"/>
      <c r="F217" s="1"/>
      <c r="G217" s="1"/>
      <c r="H217" s="6"/>
      <c r="I217" s="25"/>
      <c r="J217" s="8"/>
    </row>
    <row r="218" spans="2:10" s="7" customFormat="1" x14ac:dyDescent="0.25">
      <c r="B218" s="1"/>
      <c r="C218" s="1"/>
      <c r="D218" s="26"/>
      <c r="E218" s="1"/>
      <c r="F218" s="1"/>
      <c r="G218" s="1"/>
      <c r="H218" s="6"/>
      <c r="I218" s="25"/>
      <c r="J218" s="8"/>
    </row>
    <row r="219" spans="2:10" s="7" customFormat="1" x14ac:dyDescent="0.25">
      <c r="B219" s="1"/>
      <c r="C219" s="1"/>
      <c r="D219" s="26"/>
      <c r="E219" s="1"/>
      <c r="F219" s="1"/>
      <c r="G219" s="1"/>
      <c r="H219" s="6"/>
      <c r="I219" s="25"/>
      <c r="J219" s="8"/>
    </row>
    <row r="220" spans="2:10" s="7" customFormat="1" x14ac:dyDescent="0.25">
      <c r="B220" s="1"/>
      <c r="C220" s="1"/>
      <c r="D220" s="26"/>
      <c r="E220" s="1"/>
      <c r="F220" s="1"/>
      <c r="G220" s="1"/>
      <c r="H220" s="6"/>
      <c r="I220" s="25"/>
      <c r="J220" s="8"/>
    </row>
    <row r="221" spans="2:10" s="7" customFormat="1" x14ac:dyDescent="0.25">
      <c r="B221" s="1"/>
      <c r="C221" s="1"/>
      <c r="D221" s="26"/>
      <c r="E221" s="1"/>
      <c r="F221" s="1"/>
      <c r="G221" s="1"/>
      <c r="H221" s="6"/>
      <c r="I221" s="25"/>
      <c r="J221" s="8"/>
    </row>
    <row r="222" spans="2:10" s="7" customFormat="1" x14ac:dyDescent="0.25">
      <c r="B222" s="1"/>
      <c r="C222" s="1"/>
      <c r="D222" s="26"/>
      <c r="E222" s="1"/>
      <c r="F222" s="1"/>
      <c r="G222" s="1"/>
      <c r="H222" s="6"/>
      <c r="I222" s="25"/>
      <c r="J222" s="8"/>
    </row>
    <row r="223" spans="2:10" s="7" customFormat="1" x14ac:dyDescent="0.25">
      <c r="B223" s="1"/>
      <c r="C223" s="1"/>
      <c r="D223" s="26"/>
      <c r="E223" s="1"/>
      <c r="F223" s="1"/>
      <c r="G223" s="1"/>
      <c r="H223" s="6"/>
      <c r="I223" s="25"/>
      <c r="J223" s="8"/>
    </row>
    <row r="224" spans="2:10" s="7" customFormat="1" x14ac:dyDescent="0.25">
      <c r="B224" s="1"/>
      <c r="C224" s="1"/>
      <c r="D224" s="26"/>
      <c r="E224" s="1"/>
      <c r="F224" s="1"/>
      <c r="G224" s="1"/>
      <c r="H224" s="6"/>
      <c r="I224" s="25"/>
      <c r="J224" s="8"/>
    </row>
    <row r="225" spans="2:12" s="7" customFormat="1" x14ac:dyDescent="0.25">
      <c r="B225" s="1"/>
      <c r="C225" s="1"/>
      <c r="D225" s="26"/>
      <c r="E225" s="1"/>
      <c r="F225" s="1"/>
      <c r="G225" s="1"/>
      <c r="H225" s="6"/>
      <c r="I225" s="25"/>
      <c r="J225" s="8"/>
    </row>
    <row r="226" spans="2:12" s="7" customFormat="1" x14ac:dyDescent="0.25">
      <c r="B226" s="1"/>
      <c r="C226" s="1"/>
      <c r="D226" s="26"/>
      <c r="E226" s="1"/>
      <c r="F226" s="1"/>
      <c r="G226" s="1"/>
      <c r="H226" s="6"/>
      <c r="I226" s="25"/>
      <c r="J226" s="8"/>
    </row>
    <row r="227" spans="2:12" s="7" customFormat="1" x14ac:dyDescent="0.25">
      <c r="B227" s="1"/>
      <c r="C227" s="1"/>
      <c r="D227" s="26"/>
      <c r="E227" s="1"/>
      <c r="F227" s="1"/>
      <c r="G227" s="1"/>
      <c r="H227" s="6"/>
      <c r="I227" s="25"/>
      <c r="J227" s="8"/>
    </row>
    <row r="228" spans="2:12" s="7" customFormat="1" x14ac:dyDescent="0.25">
      <c r="B228" s="1"/>
      <c r="C228" s="1"/>
      <c r="D228" s="26"/>
      <c r="E228" s="1"/>
      <c r="F228" s="1"/>
      <c r="G228" s="1"/>
      <c r="H228" s="6"/>
      <c r="I228" s="25"/>
      <c r="J228" s="8"/>
    </row>
    <row r="229" spans="2:12" s="7" customFormat="1" x14ac:dyDescent="0.25">
      <c r="B229" s="1"/>
      <c r="C229" s="1"/>
      <c r="D229" s="26"/>
      <c r="E229" s="1"/>
      <c r="F229" s="1"/>
      <c r="G229" s="1"/>
      <c r="H229" s="6"/>
      <c r="I229" s="25"/>
      <c r="J229" s="8"/>
    </row>
    <row r="230" spans="2:12" s="7" customFormat="1" x14ac:dyDescent="0.25">
      <c r="B230" s="1"/>
      <c r="C230" s="1"/>
      <c r="D230" s="26"/>
      <c r="E230" s="1"/>
      <c r="F230" s="1"/>
      <c r="G230" s="1"/>
      <c r="H230" s="6"/>
      <c r="I230" s="25"/>
      <c r="J230" s="8"/>
    </row>
    <row r="231" spans="2:12" s="7" customFormat="1" x14ac:dyDescent="0.25">
      <c r="B231" s="1"/>
      <c r="C231" s="1"/>
      <c r="D231" s="26"/>
      <c r="E231" s="1"/>
      <c r="F231" s="1"/>
      <c r="G231" s="1"/>
      <c r="H231" s="6"/>
      <c r="I231" s="25"/>
      <c r="J231" s="8"/>
    </row>
    <row r="232" spans="2:12" s="7" customFormat="1" x14ac:dyDescent="0.25">
      <c r="B232" s="1"/>
      <c r="C232" s="1"/>
      <c r="D232" s="26"/>
      <c r="E232" s="1"/>
      <c r="F232" s="1"/>
      <c r="G232" s="1"/>
      <c r="H232" s="6"/>
      <c r="I232" s="25"/>
      <c r="J232" s="8"/>
    </row>
    <row r="233" spans="2:12" s="7" customFormat="1" x14ac:dyDescent="0.25">
      <c r="B233" s="1"/>
      <c r="C233" s="1"/>
      <c r="D233" s="26"/>
      <c r="E233" s="1"/>
      <c r="F233" s="1"/>
      <c r="G233" s="1"/>
      <c r="H233" s="6"/>
      <c r="I233" s="25"/>
      <c r="J233" s="8"/>
    </row>
    <row r="234" spans="2:12" s="7" customFormat="1" x14ac:dyDescent="0.25">
      <c r="B234" s="1"/>
      <c r="C234" s="1"/>
      <c r="D234" s="26"/>
      <c r="E234" s="1"/>
      <c r="F234" s="1"/>
      <c r="G234" s="1"/>
      <c r="H234" s="6"/>
      <c r="I234" s="25"/>
      <c r="J234" s="8"/>
    </row>
    <row r="235" spans="2:12" s="7" customFormat="1" x14ac:dyDescent="0.25">
      <c r="B235" s="1"/>
      <c r="C235" s="1"/>
      <c r="D235" s="26"/>
      <c r="E235" s="1"/>
      <c r="F235" s="1"/>
      <c r="G235" s="1"/>
      <c r="H235" s="6"/>
      <c r="I235" s="25"/>
      <c r="J235" s="8"/>
    </row>
    <row r="236" spans="2:12" s="7" customFormat="1" x14ac:dyDescent="0.25">
      <c r="B236" s="1"/>
      <c r="C236" s="1"/>
      <c r="D236" s="26"/>
      <c r="E236" s="1"/>
      <c r="F236" s="1"/>
      <c r="G236" s="1"/>
      <c r="H236" s="6"/>
      <c r="I236" s="25"/>
      <c r="J236" s="8"/>
    </row>
    <row r="237" spans="2:12" s="7" customFormat="1" x14ac:dyDescent="0.25">
      <c r="B237" s="1"/>
      <c r="C237" s="1"/>
      <c r="D237" s="26"/>
      <c r="E237" s="1"/>
      <c r="F237" s="1"/>
      <c r="G237" s="1"/>
      <c r="H237" s="6"/>
      <c r="I237" s="25"/>
      <c r="J237" s="4"/>
      <c r="K237" s="2"/>
      <c r="L237" s="2"/>
    </row>
    <row r="238" spans="2:12" s="7" customFormat="1" x14ac:dyDescent="0.25">
      <c r="B238" s="1"/>
      <c r="C238" s="1"/>
      <c r="D238" s="26"/>
      <c r="E238" s="1"/>
      <c r="F238" s="1"/>
      <c r="G238" s="1"/>
      <c r="H238" s="6"/>
      <c r="I238" s="25"/>
      <c r="J238" s="4"/>
      <c r="K238" s="2"/>
      <c r="L238" s="2"/>
    </row>
    <row r="239" spans="2:12" s="7" customFormat="1" x14ac:dyDescent="0.25">
      <c r="B239" s="1"/>
      <c r="C239" s="1"/>
      <c r="D239" s="26"/>
      <c r="E239" s="1"/>
      <c r="F239" s="1"/>
      <c r="G239" s="1"/>
      <c r="H239" s="6"/>
      <c r="I239" s="25"/>
      <c r="J239" s="4"/>
      <c r="K239" s="2"/>
      <c r="L239" s="2"/>
    </row>
  </sheetData>
  <mergeCells count="84">
    <mergeCell ref="H60:L60"/>
    <mergeCell ref="H53:L53"/>
    <mergeCell ref="H54:L54"/>
    <mergeCell ref="B41:B42"/>
    <mergeCell ref="E41:E42"/>
    <mergeCell ref="B43:B44"/>
    <mergeCell ref="E43:E44"/>
    <mergeCell ref="B45:B46"/>
    <mergeCell ref="E45:E46"/>
    <mergeCell ref="B47:B48"/>
    <mergeCell ref="E47:E48"/>
    <mergeCell ref="H55:L55"/>
    <mergeCell ref="C41:C42"/>
    <mergeCell ref="C43:C44"/>
    <mergeCell ref="C45:C46"/>
    <mergeCell ref="C47:C48"/>
    <mergeCell ref="E49:E50"/>
    <mergeCell ref="B7:B8"/>
    <mergeCell ref="C7:C8"/>
    <mergeCell ref="E7:E8"/>
    <mergeCell ref="B15:B16"/>
    <mergeCell ref="C15:C16"/>
    <mergeCell ref="E15:E16"/>
    <mergeCell ref="E17:E18"/>
    <mergeCell ref="B21:B22"/>
    <mergeCell ref="C21:C22"/>
    <mergeCell ref="E21:E22"/>
    <mergeCell ref="B19:B20"/>
    <mergeCell ref="C19:C20"/>
    <mergeCell ref="E19:E20"/>
    <mergeCell ref="C31:C32"/>
    <mergeCell ref="C33:C34"/>
    <mergeCell ref="H1:L1"/>
    <mergeCell ref="E1:G1"/>
    <mergeCell ref="A1:D1"/>
    <mergeCell ref="B3:B4"/>
    <mergeCell ref="C3:C4"/>
    <mergeCell ref="E3:E4"/>
    <mergeCell ref="B5:B6"/>
    <mergeCell ref="A3:A12"/>
    <mergeCell ref="B13:B14"/>
    <mergeCell ref="C13:C14"/>
    <mergeCell ref="E13:E14"/>
    <mergeCell ref="A13:A22"/>
    <mergeCell ref="B11:B12"/>
    <mergeCell ref="C11:C12"/>
    <mergeCell ref="E11:E12"/>
    <mergeCell ref="B9:B10"/>
    <mergeCell ref="C9:C10"/>
    <mergeCell ref="E9:E10"/>
    <mergeCell ref="C5:C6"/>
    <mergeCell ref="E5:E6"/>
    <mergeCell ref="B17:B18"/>
    <mergeCell ref="C17:C18"/>
    <mergeCell ref="A23:A30"/>
    <mergeCell ref="A41:A50"/>
    <mergeCell ref="B27:B28"/>
    <mergeCell ref="C27:C28"/>
    <mergeCell ref="E27:E28"/>
    <mergeCell ref="B29:B30"/>
    <mergeCell ref="C29:C30"/>
    <mergeCell ref="E29:E30"/>
    <mergeCell ref="B23:B24"/>
    <mergeCell ref="C23:C24"/>
    <mergeCell ref="E23:E24"/>
    <mergeCell ref="B25:B26"/>
    <mergeCell ref="C25:C26"/>
    <mergeCell ref="E25:E26"/>
    <mergeCell ref="B49:B50"/>
    <mergeCell ref="C49:C50"/>
    <mergeCell ref="A31:A40"/>
    <mergeCell ref="E31:E32"/>
    <mergeCell ref="E33:E34"/>
    <mergeCell ref="E35:E36"/>
    <mergeCell ref="E37:E38"/>
    <mergeCell ref="E39:E40"/>
    <mergeCell ref="C35:C36"/>
    <mergeCell ref="C37:C38"/>
    <mergeCell ref="C39:C40"/>
    <mergeCell ref="B31:B32"/>
    <mergeCell ref="B33:B34"/>
    <mergeCell ref="B35:B36"/>
    <mergeCell ref="B37:B38"/>
    <mergeCell ref="B39:B40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E55"/>
  <sheetViews>
    <sheetView topLeftCell="B1" zoomScale="90" zoomScaleNormal="90" workbookViewId="0">
      <selection activeCell="K9" sqref="K9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24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31" width="15.75" style="2" customWidth="1"/>
    <col min="32" max="16384" width="9.75" style="2"/>
  </cols>
  <sheetData>
    <row r="1" spans="1:31" ht="65.25" customHeight="1" x14ac:dyDescent="0.25">
      <c r="A1" s="339" t="s">
        <v>40</v>
      </c>
      <c r="B1" s="339"/>
      <c r="C1" s="346" t="s">
        <v>43</v>
      </c>
      <c r="D1" s="346"/>
      <c r="E1" s="346"/>
      <c r="F1" s="346"/>
      <c r="G1" s="346"/>
      <c r="H1" s="346"/>
      <c r="I1" s="346"/>
      <c r="J1" s="346"/>
      <c r="K1" s="335" t="s">
        <v>41</v>
      </c>
      <c r="L1" s="335"/>
      <c r="M1" s="335"/>
      <c r="N1" s="326" t="s">
        <v>72</v>
      </c>
      <c r="O1" s="326" t="s">
        <v>73</v>
      </c>
      <c r="P1" s="326" t="s">
        <v>74</v>
      </c>
      <c r="Q1" s="326" t="s">
        <v>42</v>
      </c>
      <c r="R1" s="326" t="s">
        <v>42</v>
      </c>
      <c r="S1" s="326" t="s">
        <v>42</v>
      </c>
      <c r="T1" s="326" t="s">
        <v>42</v>
      </c>
      <c r="U1" s="326" t="s">
        <v>42</v>
      </c>
      <c r="V1" s="326" t="s">
        <v>42</v>
      </c>
      <c r="W1" s="326" t="s">
        <v>42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  <c r="AD1" s="326" t="s">
        <v>42</v>
      </c>
      <c r="AE1" s="326" t="s">
        <v>42</v>
      </c>
    </row>
    <row r="2" spans="1:31" ht="21.75" customHeight="1" x14ac:dyDescent="0.25">
      <c r="A2" s="332" t="s">
        <v>17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87">
        <v>45117</v>
      </c>
      <c r="O3" s="139">
        <v>45124</v>
      </c>
      <c r="P3" s="139">
        <v>45118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203">
        <v>53100</v>
      </c>
      <c r="L4" s="76">
        <f>K4-(SUM(N4:AE4))</f>
        <v>28100</v>
      </c>
      <c r="M4" s="77" t="str">
        <f t="shared" ref="M4:M51" si="0">IF(L4&lt;0,"ATENÇÃO","OK")</f>
        <v>OK</v>
      </c>
      <c r="N4" s="141"/>
      <c r="O4" s="145">
        <v>25000</v>
      </c>
      <c r="P4" s="140"/>
      <c r="Q4" s="91"/>
      <c r="R4" s="91"/>
      <c r="S4" s="91"/>
      <c r="T4" s="92"/>
      <c r="U4" s="38"/>
      <c r="V4" s="35"/>
      <c r="W4" s="88"/>
      <c r="X4" s="91"/>
      <c r="Y4" s="88"/>
      <c r="Z4" s="33"/>
      <c r="AA4" s="33"/>
      <c r="AB4" s="33"/>
      <c r="AC4" s="33"/>
      <c r="AD4" s="33"/>
      <c r="AE4" s="33"/>
    </row>
    <row r="5" spans="1:31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102">
        <f>350-5</f>
        <v>345</v>
      </c>
      <c r="L5" s="23">
        <f t="shared" ref="L5" si="1">K5-(SUM(N5:AE5))</f>
        <v>95</v>
      </c>
      <c r="M5" s="24" t="str">
        <f t="shared" si="0"/>
        <v>OK</v>
      </c>
      <c r="N5" s="141"/>
      <c r="O5" s="145">
        <v>250</v>
      </c>
      <c r="P5" s="140"/>
      <c r="Q5" s="91"/>
      <c r="R5" s="91"/>
      <c r="S5" s="91"/>
      <c r="T5" s="92"/>
      <c r="U5" s="92"/>
      <c r="V5" s="92"/>
      <c r="W5" s="88"/>
      <c r="X5" s="91"/>
      <c r="Y5" s="88"/>
      <c r="Z5" s="33"/>
      <c r="AA5" s="33"/>
      <c r="AB5" s="33"/>
      <c r="AC5" s="33"/>
      <c r="AD5" s="33"/>
      <c r="AE5" s="33"/>
    </row>
    <row r="6" spans="1:31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02">
        <v>5800</v>
      </c>
      <c r="L6" s="23">
        <f>K6-(SUM(N6:AE6))</f>
        <v>5800</v>
      </c>
      <c r="M6" s="24" t="str">
        <f t="shared" si="0"/>
        <v>OK</v>
      </c>
      <c r="N6" s="145">
        <f>1800-1800</f>
        <v>0</v>
      </c>
      <c r="O6" s="143"/>
      <c r="P6" s="140"/>
      <c r="Q6" s="91"/>
      <c r="R6" s="91"/>
      <c r="S6" s="91"/>
      <c r="T6" s="92"/>
      <c r="U6" s="38"/>
      <c r="V6" s="35"/>
      <c r="W6" s="88"/>
      <c r="X6" s="91"/>
      <c r="Y6" s="88"/>
      <c r="Z6" s="33"/>
      <c r="AA6" s="33"/>
      <c r="AB6" s="33"/>
      <c r="AC6" s="33"/>
      <c r="AD6" s="33"/>
      <c r="AE6" s="33"/>
    </row>
    <row r="7" spans="1:31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02">
        <v>36</v>
      </c>
      <c r="L7" s="23">
        <f t="shared" ref="L7" si="2">K7-(SUM(N7:AE7))</f>
        <v>36</v>
      </c>
      <c r="M7" s="24" t="str">
        <f t="shared" si="0"/>
        <v>OK</v>
      </c>
      <c r="N7" s="145">
        <f>6-6</f>
        <v>0</v>
      </c>
      <c r="O7" s="143"/>
      <c r="P7" s="140"/>
      <c r="Q7" s="91"/>
      <c r="R7" s="91"/>
      <c r="S7" s="91"/>
      <c r="T7" s="92"/>
      <c r="U7" s="92"/>
      <c r="V7" s="92"/>
      <c r="W7" s="88"/>
      <c r="X7" s="91"/>
      <c r="Y7" s="88"/>
      <c r="Z7" s="33"/>
      <c r="AA7" s="33"/>
      <c r="AB7" s="33"/>
      <c r="AC7" s="33"/>
      <c r="AD7" s="33"/>
      <c r="AE7" s="33"/>
    </row>
    <row r="8" spans="1:31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102">
        <v>30200</v>
      </c>
      <c r="L8" s="23">
        <f>K8-(SUM(N8:AE8))</f>
        <v>28810</v>
      </c>
      <c r="M8" s="24" t="str">
        <f t="shared" si="0"/>
        <v>OK</v>
      </c>
      <c r="N8" s="141"/>
      <c r="O8" s="143"/>
      <c r="P8" s="177">
        <f>9300-7910</f>
        <v>1390</v>
      </c>
      <c r="Q8" s="91"/>
      <c r="R8" s="91"/>
      <c r="S8" s="91"/>
      <c r="T8" s="92"/>
      <c r="U8" s="38"/>
      <c r="V8" s="35"/>
      <c r="W8" s="88"/>
      <c r="X8" s="91"/>
      <c r="Y8" s="88"/>
      <c r="Z8" s="33"/>
      <c r="AA8" s="33"/>
      <c r="AB8" s="33"/>
      <c r="AC8" s="33"/>
      <c r="AD8" s="33"/>
      <c r="AE8" s="33"/>
    </row>
    <row r="9" spans="1:31" ht="30.1" customHeight="1" x14ac:dyDescent="0.25">
      <c r="A9" s="337"/>
      <c r="B9" s="331"/>
      <c r="C9" s="319"/>
      <c r="D9" s="270">
        <v>6</v>
      </c>
      <c r="E9" s="319"/>
      <c r="F9" s="267" t="s">
        <v>22</v>
      </c>
      <c r="G9" s="268" t="s">
        <v>31</v>
      </c>
      <c r="H9" s="267" t="s">
        <v>39</v>
      </c>
      <c r="I9" s="267" t="s">
        <v>16</v>
      </c>
      <c r="J9" s="269">
        <v>1606.29</v>
      </c>
      <c r="K9" s="102">
        <f>63-10-2-2</f>
        <v>49</v>
      </c>
      <c r="L9" s="23">
        <f t="shared" ref="L9" si="3">K9-(SUM(N9:AE9))</f>
        <v>46</v>
      </c>
      <c r="M9" s="24" t="str">
        <f t="shared" si="0"/>
        <v>OK</v>
      </c>
      <c r="N9" s="141"/>
      <c r="O9" s="143"/>
      <c r="P9" s="177">
        <f>18-15</f>
        <v>3</v>
      </c>
      <c r="Q9" s="91"/>
      <c r="R9" s="91"/>
      <c r="S9" s="91"/>
      <c r="T9" s="92"/>
      <c r="U9" s="92"/>
      <c r="V9" s="92"/>
      <c r="W9" s="88"/>
      <c r="X9" s="91"/>
      <c r="Y9" s="88"/>
      <c r="Z9" s="33"/>
      <c r="AA9" s="33"/>
      <c r="AB9" s="33"/>
      <c r="AC9" s="33"/>
      <c r="AD9" s="33"/>
      <c r="AE9" s="33"/>
    </row>
    <row r="10" spans="1:31" ht="30.1" customHeight="1" x14ac:dyDescent="0.25">
      <c r="A10" s="337"/>
      <c r="B10" s="351">
        <v>4</v>
      </c>
      <c r="C10" s="350" t="s">
        <v>46</v>
      </c>
      <c r="D10" s="207">
        <v>7</v>
      </c>
      <c r="E10" s="350" t="s">
        <v>15</v>
      </c>
      <c r="F10" s="206" t="s">
        <v>14</v>
      </c>
      <c r="G10" s="210" t="s">
        <v>31</v>
      </c>
      <c r="H10" s="206" t="s">
        <v>38</v>
      </c>
      <c r="I10" s="206" t="s">
        <v>16</v>
      </c>
      <c r="J10" s="211">
        <v>12.67</v>
      </c>
      <c r="K10" s="102">
        <f>30100-4000</f>
        <v>26100</v>
      </c>
      <c r="L10" s="23">
        <f>K10-(SUM(N10:AE10))</f>
        <v>26100</v>
      </c>
      <c r="M10" s="24" t="str">
        <f t="shared" si="0"/>
        <v>OK</v>
      </c>
      <c r="N10" s="141"/>
      <c r="O10" s="141"/>
      <c r="P10" s="140"/>
      <c r="Q10" s="91"/>
      <c r="R10" s="91"/>
      <c r="S10" s="91"/>
      <c r="T10" s="92"/>
      <c r="U10" s="38"/>
      <c r="V10" s="35"/>
      <c r="W10" s="88"/>
      <c r="X10" s="91"/>
      <c r="Y10" s="88"/>
      <c r="Z10" s="33"/>
      <c r="AA10" s="33"/>
      <c r="AB10" s="33"/>
      <c r="AC10" s="33"/>
      <c r="AD10" s="33"/>
      <c r="AE10" s="33"/>
    </row>
    <row r="11" spans="1:31" ht="30.1" customHeight="1" x14ac:dyDescent="0.25">
      <c r="A11" s="337"/>
      <c r="B11" s="352"/>
      <c r="C11" s="350"/>
      <c r="D11" s="207">
        <v>8</v>
      </c>
      <c r="E11" s="350"/>
      <c r="F11" s="206" t="s">
        <v>22</v>
      </c>
      <c r="G11" s="210" t="s">
        <v>31</v>
      </c>
      <c r="H11" s="206" t="s">
        <v>39</v>
      </c>
      <c r="I11" s="206" t="s">
        <v>16</v>
      </c>
      <c r="J11" s="211">
        <v>1483.17</v>
      </c>
      <c r="K11" s="102">
        <f>94-5</f>
        <v>89</v>
      </c>
      <c r="L11" s="23">
        <f t="shared" ref="L11" si="4">K11-(SUM(N11:AE11))</f>
        <v>89</v>
      </c>
      <c r="M11" s="24" t="str">
        <f t="shared" si="0"/>
        <v>OK</v>
      </c>
      <c r="N11" s="141"/>
      <c r="O11" s="141"/>
      <c r="P11" s="140"/>
      <c r="Q11" s="91"/>
      <c r="R11" s="91"/>
      <c r="S11" s="91"/>
      <c r="T11" s="92"/>
      <c r="U11" s="92"/>
      <c r="V11" s="92"/>
      <c r="W11" s="88"/>
      <c r="X11" s="91"/>
      <c r="Y11" s="88"/>
      <c r="Z11" s="33"/>
      <c r="AA11" s="33"/>
      <c r="AB11" s="33"/>
      <c r="AC11" s="33"/>
      <c r="AD11" s="33"/>
      <c r="AE11" s="33"/>
    </row>
    <row r="12" spans="1:31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102">
        <v>4000</v>
      </c>
      <c r="L12" s="23">
        <f>K12-(SUM(N12:AE12))</f>
        <v>4000</v>
      </c>
      <c r="M12" s="24" t="str">
        <f t="shared" si="0"/>
        <v>OK</v>
      </c>
      <c r="N12" s="141"/>
      <c r="O12" s="141"/>
      <c r="P12" s="140"/>
      <c r="Q12" s="91"/>
      <c r="R12" s="91"/>
      <c r="S12" s="91"/>
      <c r="T12" s="92"/>
      <c r="U12" s="38"/>
      <c r="V12" s="35"/>
      <c r="W12" s="88"/>
      <c r="X12" s="91"/>
      <c r="Y12" s="88"/>
      <c r="Z12" s="33"/>
      <c r="AA12" s="33"/>
      <c r="AB12" s="33"/>
      <c r="AC12" s="33"/>
      <c r="AD12" s="33"/>
      <c r="AE12" s="33"/>
    </row>
    <row r="13" spans="1:31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102">
        <v>65</v>
      </c>
      <c r="L13" s="23">
        <f t="shared" ref="L13:L51" si="5">K13-(SUM(N13:AE13))</f>
        <v>65</v>
      </c>
      <c r="M13" s="24" t="str">
        <f t="shared" si="0"/>
        <v>OK</v>
      </c>
      <c r="N13" s="141"/>
      <c r="O13" s="141"/>
      <c r="P13" s="140"/>
      <c r="Q13" s="91"/>
      <c r="R13" s="91"/>
      <c r="S13" s="91"/>
      <c r="T13" s="92"/>
      <c r="U13" s="92"/>
      <c r="V13" s="92"/>
      <c r="W13" s="88"/>
      <c r="X13" s="91"/>
      <c r="Y13" s="88"/>
      <c r="Z13" s="33"/>
      <c r="AA13" s="33"/>
      <c r="AB13" s="33"/>
      <c r="AC13" s="33"/>
      <c r="AD13" s="33"/>
      <c r="AE13" s="33"/>
    </row>
    <row r="14" spans="1:31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02"/>
      <c r="L14" s="23">
        <f t="shared" ref="L14:L41" si="6">K14-(SUM(N14:AE14))</f>
        <v>0</v>
      </c>
      <c r="M14" s="24" t="str">
        <f t="shared" si="0"/>
        <v>OK</v>
      </c>
      <c r="N14" s="141"/>
      <c r="O14" s="141"/>
      <c r="P14" s="141"/>
      <c r="Q14" s="91"/>
      <c r="R14" s="92"/>
      <c r="S14" s="91"/>
      <c r="T14" s="91"/>
      <c r="U14" s="37"/>
      <c r="V14" s="92"/>
      <c r="W14" s="88"/>
      <c r="X14" s="91"/>
      <c r="Y14" s="88"/>
      <c r="Z14" s="33"/>
      <c r="AA14" s="33"/>
      <c r="AB14" s="33"/>
      <c r="AC14" s="33"/>
      <c r="AD14" s="33"/>
      <c r="AE14" s="33"/>
    </row>
    <row r="15" spans="1:31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6"/>
        <v>0</v>
      </c>
      <c r="M15" s="24" t="str">
        <f t="shared" si="0"/>
        <v>OK</v>
      </c>
      <c r="N15" s="141"/>
      <c r="O15" s="141"/>
      <c r="P15" s="141"/>
      <c r="Q15" s="91"/>
      <c r="R15" s="92"/>
      <c r="S15" s="91"/>
      <c r="T15" s="91"/>
      <c r="U15" s="37"/>
      <c r="V15" s="92"/>
      <c r="W15" s="88"/>
      <c r="X15" s="91"/>
      <c r="Y15" s="88"/>
      <c r="Z15" s="33"/>
      <c r="AA15" s="33"/>
      <c r="AB15" s="33"/>
      <c r="AC15" s="33"/>
      <c r="AD15" s="33"/>
      <c r="AE15" s="33"/>
    </row>
    <row r="16" spans="1:31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6"/>
        <v>0</v>
      </c>
      <c r="M16" s="24" t="str">
        <f t="shared" si="0"/>
        <v>OK</v>
      </c>
      <c r="N16" s="141"/>
      <c r="O16" s="141"/>
      <c r="P16" s="140"/>
      <c r="Q16" s="91"/>
      <c r="R16" s="91"/>
      <c r="S16" s="91"/>
      <c r="T16" s="91"/>
      <c r="U16" s="37"/>
      <c r="V16" s="92"/>
      <c r="W16" s="88"/>
      <c r="X16" s="92"/>
      <c r="Y16" s="88"/>
      <c r="Z16" s="33"/>
      <c r="AA16" s="33"/>
      <c r="AB16" s="33"/>
      <c r="AC16" s="33"/>
      <c r="AD16" s="33"/>
      <c r="AE16" s="33"/>
    </row>
    <row r="17" spans="1:31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6"/>
        <v>0</v>
      </c>
      <c r="M17" s="24" t="str">
        <f t="shared" si="0"/>
        <v>OK</v>
      </c>
      <c r="N17" s="141"/>
      <c r="O17" s="141"/>
      <c r="P17" s="140"/>
      <c r="Q17" s="91"/>
      <c r="R17" s="91"/>
      <c r="S17" s="91"/>
      <c r="T17" s="91"/>
      <c r="U17" s="37"/>
      <c r="V17" s="92"/>
      <c r="W17" s="88"/>
      <c r="X17" s="92"/>
      <c r="Y17" s="88"/>
      <c r="Z17" s="33"/>
      <c r="AA17" s="33"/>
      <c r="AB17" s="33"/>
      <c r="AC17" s="33"/>
      <c r="AD17" s="33"/>
      <c r="AE17" s="33"/>
    </row>
    <row r="18" spans="1:31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6"/>
        <v>0</v>
      </c>
      <c r="M18" s="24" t="str">
        <f t="shared" si="0"/>
        <v>OK</v>
      </c>
      <c r="N18" s="141"/>
      <c r="O18" s="141"/>
      <c r="P18" s="140"/>
      <c r="Q18" s="92"/>
      <c r="R18" s="91"/>
      <c r="S18" s="92"/>
      <c r="T18" s="91"/>
      <c r="U18" s="37"/>
      <c r="V18" s="92"/>
      <c r="W18" s="88"/>
      <c r="X18" s="91"/>
      <c r="Y18" s="88"/>
      <c r="Z18" s="33"/>
      <c r="AA18" s="33"/>
      <c r="AB18" s="33"/>
      <c r="AC18" s="33"/>
      <c r="AD18" s="33"/>
      <c r="AE18" s="33"/>
    </row>
    <row r="19" spans="1:31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6"/>
        <v>0</v>
      </c>
      <c r="M19" s="24" t="str">
        <f t="shared" si="0"/>
        <v>OK</v>
      </c>
      <c r="N19" s="141"/>
      <c r="O19" s="141"/>
      <c r="P19" s="140"/>
      <c r="Q19" s="92"/>
      <c r="R19" s="91"/>
      <c r="S19" s="92"/>
      <c r="T19" s="91"/>
      <c r="U19" s="37"/>
      <c r="V19" s="92"/>
      <c r="W19" s="88"/>
      <c r="X19" s="91"/>
      <c r="Y19" s="88"/>
      <c r="Z19" s="33"/>
      <c r="AA19" s="33"/>
      <c r="AB19" s="33"/>
      <c r="AC19" s="33"/>
      <c r="AD19" s="33"/>
      <c r="AE19" s="33"/>
    </row>
    <row r="20" spans="1:31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ref="L20:L21" si="7">K20-(SUM(N20:AE20))</f>
        <v>0</v>
      </c>
      <c r="M20" s="24" t="str">
        <f t="shared" si="0"/>
        <v>OK</v>
      </c>
      <c r="N20" s="142"/>
      <c r="O20" s="144"/>
      <c r="P20" s="143"/>
      <c r="Q20" s="93"/>
      <c r="R20" s="93"/>
      <c r="S20" s="93"/>
      <c r="T20" s="93"/>
      <c r="U20" s="93"/>
      <c r="V20" s="93"/>
      <c r="W20" s="93"/>
      <c r="X20" s="89"/>
      <c r="Y20" s="89"/>
      <c r="Z20" s="89"/>
      <c r="AA20" s="89"/>
      <c r="AB20" s="89"/>
      <c r="AC20" s="89"/>
      <c r="AD20" s="89"/>
      <c r="AE20" s="89"/>
    </row>
    <row r="21" spans="1:31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7"/>
        <v>0</v>
      </c>
      <c r="M21" s="24" t="str">
        <f t="shared" si="0"/>
        <v>OK</v>
      </c>
      <c r="N21" s="143"/>
      <c r="O21" s="143"/>
      <c r="P21" s="143"/>
      <c r="Q21" s="93"/>
      <c r="R21" s="93"/>
      <c r="S21" s="93"/>
      <c r="T21" s="93"/>
      <c r="U21" s="93"/>
      <c r="V21" s="93"/>
      <c r="W21" s="93"/>
      <c r="X21" s="89"/>
      <c r="Y21" s="89"/>
      <c r="Z21" s="89"/>
      <c r="AA21" s="89"/>
      <c r="AB21" s="89"/>
      <c r="AC21" s="89"/>
      <c r="AD21" s="89"/>
      <c r="AE21" s="89"/>
    </row>
    <row r="22" spans="1:31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6"/>
        <v>0</v>
      </c>
      <c r="M22" s="24" t="str">
        <f t="shared" si="0"/>
        <v>OK</v>
      </c>
      <c r="N22" s="142"/>
      <c r="O22" s="144"/>
      <c r="P22" s="143"/>
      <c r="Q22" s="93"/>
      <c r="R22" s="93"/>
      <c r="S22" s="93"/>
      <c r="T22" s="93"/>
      <c r="U22" s="93"/>
      <c r="V22" s="93"/>
      <c r="W22" s="93"/>
      <c r="X22" s="89"/>
      <c r="Y22" s="89"/>
      <c r="Z22" s="89"/>
      <c r="AA22" s="89"/>
      <c r="AB22" s="89"/>
      <c r="AC22" s="89"/>
      <c r="AD22" s="89"/>
      <c r="AE22" s="89"/>
    </row>
    <row r="23" spans="1:31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6"/>
        <v>0</v>
      </c>
      <c r="M23" s="24" t="str">
        <f t="shared" si="0"/>
        <v>OK</v>
      </c>
      <c r="N23" s="143"/>
      <c r="O23" s="143"/>
      <c r="P23" s="143"/>
      <c r="Q23" s="93"/>
      <c r="R23" s="93"/>
      <c r="S23" s="93"/>
      <c r="T23" s="93"/>
      <c r="U23" s="93"/>
      <c r="V23" s="93"/>
      <c r="W23" s="93"/>
      <c r="X23" s="89"/>
      <c r="Y23" s="89"/>
      <c r="Z23" s="89"/>
      <c r="AA23" s="89"/>
      <c r="AB23" s="89"/>
      <c r="AC23" s="89"/>
      <c r="AD23" s="89"/>
      <c r="AE23" s="89"/>
    </row>
    <row r="24" spans="1:31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102"/>
      <c r="L24" s="23">
        <f t="shared" si="6"/>
        <v>0</v>
      </c>
      <c r="M24" s="24" t="str">
        <f t="shared" si="0"/>
        <v>OK</v>
      </c>
      <c r="N24" s="141"/>
      <c r="O24" s="141"/>
      <c r="P24" s="141"/>
      <c r="Q24" s="91"/>
      <c r="R24" s="92"/>
      <c r="S24" s="91"/>
      <c r="T24" s="91"/>
      <c r="U24" s="37"/>
      <c r="V24" s="92"/>
      <c r="W24" s="88"/>
      <c r="X24" s="91"/>
      <c r="Y24" s="88"/>
      <c r="Z24" s="33"/>
      <c r="AA24" s="33"/>
      <c r="AB24" s="33"/>
      <c r="AC24" s="33"/>
      <c r="AD24" s="33"/>
      <c r="AE24" s="33"/>
    </row>
    <row r="25" spans="1:31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6"/>
        <v>0</v>
      </c>
      <c r="M25" s="24" t="str">
        <f t="shared" si="0"/>
        <v>OK</v>
      </c>
      <c r="N25" s="141"/>
      <c r="O25" s="141"/>
      <c r="P25" s="141"/>
      <c r="Q25" s="91"/>
      <c r="R25" s="92"/>
      <c r="S25" s="91"/>
      <c r="T25" s="91"/>
      <c r="U25" s="37"/>
      <c r="V25" s="92"/>
      <c r="W25" s="88"/>
      <c r="X25" s="91"/>
      <c r="Y25" s="88"/>
      <c r="Z25" s="33"/>
      <c r="AA25" s="33"/>
      <c r="AB25" s="33"/>
      <c r="AC25" s="33"/>
      <c r="AD25" s="33"/>
      <c r="AE25" s="33"/>
    </row>
    <row r="26" spans="1:31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6"/>
        <v>0</v>
      </c>
      <c r="M26" s="24" t="str">
        <f t="shared" si="0"/>
        <v>OK</v>
      </c>
      <c r="N26" s="141"/>
      <c r="O26" s="141"/>
      <c r="P26" s="140"/>
      <c r="Q26" s="91"/>
      <c r="R26" s="91"/>
      <c r="S26" s="91"/>
      <c r="T26" s="91"/>
      <c r="U26" s="37"/>
      <c r="V26" s="92"/>
      <c r="W26" s="88"/>
      <c r="X26" s="92"/>
      <c r="Y26" s="88"/>
      <c r="Z26" s="33"/>
      <c r="AA26" s="33"/>
      <c r="AB26" s="33"/>
      <c r="AC26" s="33"/>
      <c r="AD26" s="33"/>
      <c r="AE26" s="33"/>
    </row>
    <row r="27" spans="1:31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6"/>
        <v>0</v>
      </c>
      <c r="M27" s="24" t="str">
        <f t="shared" si="0"/>
        <v>OK</v>
      </c>
      <c r="N27" s="141"/>
      <c r="O27" s="141"/>
      <c r="P27" s="140"/>
      <c r="Q27" s="91"/>
      <c r="R27" s="91"/>
      <c r="S27" s="91"/>
      <c r="T27" s="91"/>
      <c r="U27" s="37"/>
      <c r="V27" s="92"/>
      <c r="W27" s="88"/>
      <c r="X27" s="92"/>
      <c r="Y27" s="88"/>
      <c r="Z27" s="33"/>
      <c r="AA27" s="33"/>
      <c r="AB27" s="33"/>
      <c r="AC27" s="33"/>
      <c r="AD27" s="33"/>
      <c r="AE27" s="33"/>
    </row>
    <row r="28" spans="1:31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6"/>
        <v>0</v>
      </c>
      <c r="M28" s="24" t="str">
        <f t="shared" si="0"/>
        <v>OK</v>
      </c>
      <c r="N28" s="141"/>
      <c r="O28" s="141"/>
      <c r="P28" s="140"/>
      <c r="Q28" s="92"/>
      <c r="R28" s="91"/>
      <c r="S28" s="92"/>
      <c r="T28" s="91"/>
      <c r="U28" s="37"/>
      <c r="V28" s="92"/>
      <c r="W28" s="88"/>
      <c r="X28" s="91"/>
      <c r="Y28" s="88"/>
      <c r="Z28" s="33"/>
      <c r="AA28" s="33"/>
      <c r="AB28" s="33"/>
      <c r="AC28" s="33"/>
      <c r="AD28" s="33"/>
      <c r="AE28" s="33"/>
    </row>
    <row r="29" spans="1:31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6"/>
        <v>0</v>
      </c>
      <c r="M29" s="24" t="str">
        <f t="shared" si="0"/>
        <v>OK</v>
      </c>
      <c r="N29" s="141"/>
      <c r="O29" s="141"/>
      <c r="P29" s="140"/>
      <c r="Q29" s="92"/>
      <c r="R29" s="91"/>
      <c r="S29" s="92"/>
      <c r="T29" s="91"/>
      <c r="U29" s="37"/>
      <c r="V29" s="92"/>
      <c r="W29" s="88"/>
      <c r="X29" s="91"/>
      <c r="Y29" s="88"/>
      <c r="Z29" s="33"/>
      <c r="AA29" s="33"/>
      <c r="AB29" s="33"/>
      <c r="AC29" s="33"/>
      <c r="AD29" s="33"/>
      <c r="AE29" s="33"/>
    </row>
    <row r="30" spans="1:31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6"/>
        <v>0</v>
      </c>
      <c r="M30" s="24" t="str">
        <f t="shared" si="0"/>
        <v>OK</v>
      </c>
      <c r="N30" s="142"/>
      <c r="O30" s="144"/>
      <c r="P30" s="143"/>
      <c r="Q30" s="93"/>
      <c r="R30" s="93"/>
      <c r="S30" s="93"/>
      <c r="T30" s="93"/>
      <c r="U30" s="93"/>
      <c r="V30" s="93"/>
      <c r="W30" s="93"/>
      <c r="X30" s="89"/>
      <c r="Y30" s="89"/>
      <c r="Z30" s="89"/>
      <c r="AA30" s="89"/>
      <c r="AB30" s="89"/>
      <c r="AC30" s="89"/>
      <c r="AD30" s="89"/>
      <c r="AE30" s="89"/>
    </row>
    <row r="31" spans="1:31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02"/>
      <c r="L31" s="23">
        <f t="shared" si="6"/>
        <v>0</v>
      </c>
      <c r="M31" s="24" t="str">
        <f t="shared" si="0"/>
        <v>OK</v>
      </c>
      <c r="N31" s="143"/>
      <c r="O31" s="143"/>
      <c r="P31" s="143"/>
      <c r="Q31" s="93"/>
      <c r="R31" s="93"/>
      <c r="S31" s="93"/>
      <c r="T31" s="93"/>
      <c r="U31" s="93"/>
      <c r="V31" s="93"/>
      <c r="W31" s="93"/>
      <c r="X31" s="89"/>
      <c r="Y31" s="89"/>
      <c r="Z31" s="89"/>
      <c r="AA31" s="89"/>
      <c r="AB31" s="89"/>
      <c r="AC31" s="89"/>
      <c r="AD31" s="89"/>
      <c r="AE31" s="89"/>
    </row>
    <row r="32" spans="1:31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102"/>
      <c r="L32" s="23">
        <f t="shared" si="6"/>
        <v>0</v>
      </c>
      <c r="M32" s="24" t="str">
        <f t="shared" si="0"/>
        <v>OK</v>
      </c>
      <c r="N32" s="143"/>
      <c r="O32" s="143"/>
      <c r="P32" s="143"/>
      <c r="Q32" s="93"/>
      <c r="R32" s="93"/>
      <c r="S32" s="93"/>
      <c r="T32" s="93"/>
      <c r="U32" s="93"/>
      <c r="V32" s="93"/>
      <c r="W32" s="93"/>
      <c r="X32" s="89"/>
      <c r="Y32" s="89"/>
      <c r="Z32" s="89"/>
      <c r="AA32" s="89"/>
      <c r="AB32" s="89"/>
      <c r="AC32" s="89"/>
      <c r="AD32" s="89"/>
      <c r="AE32" s="89"/>
    </row>
    <row r="33" spans="1:31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6"/>
        <v>0</v>
      </c>
      <c r="M33" s="24" t="str">
        <f t="shared" si="0"/>
        <v>OK</v>
      </c>
      <c r="N33" s="143"/>
      <c r="O33" s="143"/>
      <c r="P33" s="143"/>
      <c r="Q33" s="93"/>
      <c r="R33" s="93"/>
      <c r="S33" s="93"/>
      <c r="T33" s="93"/>
      <c r="U33" s="93"/>
      <c r="V33" s="93"/>
      <c r="W33" s="93"/>
      <c r="X33" s="89"/>
      <c r="Y33" s="89"/>
      <c r="Z33" s="89"/>
      <c r="AA33" s="89"/>
      <c r="AB33" s="89"/>
      <c r="AC33" s="89"/>
      <c r="AD33" s="89"/>
      <c r="AE33" s="89"/>
    </row>
    <row r="34" spans="1:31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6"/>
        <v>0</v>
      </c>
      <c r="M34" s="24" t="str">
        <f t="shared" si="0"/>
        <v>OK</v>
      </c>
      <c r="N34" s="143"/>
      <c r="O34" s="143"/>
      <c r="P34" s="143"/>
      <c r="Q34" s="93"/>
      <c r="R34" s="93"/>
      <c r="S34" s="93"/>
      <c r="T34" s="93"/>
      <c r="U34" s="93"/>
      <c r="V34" s="93"/>
      <c r="W34" s="93"/>
      <c r="X34" s="89"/>
      <c r="Y34" s="89"/>
      <c r="Z34" s="89"/>
      <c r="AA34" s="89"/>
      <c r="AB34" s="89"/>
      <c r="AC34" s="89"/>
      <c r="AD34" s="89"/>
      <c r="AE34" s="89"/>
    </row>
    <row r="35" spans="1:31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6"/>
        <v>0</v>
      </c>
      <c r="M35" s="24" t="str">
        <f t="shared" si="0"/>
        <v>OK</v>
      </c>
      <c r="N35" s="143"/>
      <c r="O35" s="143"/>
      <c r="P35" s="143"/>
      <c r="Q35" s="93"/>
      <c r="R35" s="93"/>
      <c r="S35" s="93"/>
      <c r="T35" s="93"/>
      <c r="U35" s="93"/>
      <c r="V35" s="93"/>
      <c r="W35" s="93"/>
      <c r="X35" s="89"/>
      <c r="Y35" s="89"/>
      <c r="Z35" s="89"/>
      <c r="AA35" s="89"/>
      <c r="AB35" s="89"/>
      <c r="AC35" s="89"/>
      <c r="AD35" s="89"/>
      <c r="AE35" s="89"/>
    </row>
    <row r="36" spans="1:31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6"/>
        <v>0</v>
      </c>
      <c r="M36" s="24" t="str">
        <f t="shared" si="0"/>
        <v>OK</v>
      </c>
      <c r="N36" s="143"/>
      <c r="O36" s="143"/>
      <c r="P36" s="143"/>
      <c r="Q36" s="93"/>
      <c r="R36" s="93"/>
      <c r="S36" s="93"/>
      <c r="T36" s="93"/>
      <c r="U36" s="93"/>
      <c r="V36" s="93"/>
      <c r="W36" s="93"/>
      <c r="X36" s="89"/>
      <c r="Y36" s="89"/>
      <c r="Z36" s="89"/>
      <c r="AA36" s="89"/>
      <c r="AB36" s="89"/>
      <c r="AC36" s="89"/>
      <c r="AD36" s="89"/>
      <c r="AE36" s="89"/>
    </row>
    <row r="37" spans="1:31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6"/>
        <v>0</v>
      </c>
      <c r="M37" s="24" t="str">
        <f t="shared" si="0"/>
        <v>OK</v>
      </c>
      <c r="N37" s="143"/>
      <c r="O37" s="143"/>
      <c r="P37" s="143"/>
      <c r="Q37" s="93"/>
      <c r="R37" s="93"/>
      <c r="S37" s="93"/>
      <c r="T37" s="93"/>
      <c r="U37" s="93"/>
      <c r="V37" s="93"/>
      <c r="W37" s="93"/>
      <c r="X37" s="89"/>
      <c r="Y37" s="89"/>
      <c r="Z37" s="89"/>
      <c r="AA37" s="89"/>
      <c r="AB37" s="89"/>
      <c r="AC37" s="89"/>
      <c r="AD37" s="89"/>
      <c r="AE37" s="89"/>
    </row>
    <row r="38" spans="1:31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6"/>
        <v>0</v>
      </c>
      <c r="M38" s="24" t="str">
        <f t="shared" si="0"/>
        <v>OK</v>
      </c>
      <c r="N38" s="143"/>
      <c r="O38" s="143"/>
      <c r="P38" s="143"/>
      <c r="Q38" s="93"/>
      <c r="R38" s="93"/>
      <c r="S38" s="93"/>
      <c r="T38" s="93"/>
      <c r="U38" s="93"/>
      <c r="V38" s="93"/>
      <c r="W38" s="93"/>
      <c r="X38" s="89"/>
      <c r="Y38" s="89"/>
      <c r="Z38" s="89"/>
      <c r="AA38" s="89"/>
      <c r="AB38" s="89"/>
      <c r="AC38" s="89"/>
      <c r="AD38" s="89"/>
      <c r="AE38" s="89"/>
    </row>
    <row r="39" spans="1:31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6"/>
        <v>0</v>
      </c>
      <c r="M39" s="24" t="str">
        <f t="shared" si="0"/>
        <v>OK</v>
      </c>
      <c r="N39" s="143"/>
      <c r="O39" s="143"/>
      <c r="P39" s="143"/>
      <c r="Q39" s="93"/>
      <c r="R39" s="93"/>
      <c r="S39" s="93"/>
      <c r="T39" s="93"/>
      <c r="U39" s="93"/>
      <c r="V39" s="93"/>
      <c r="W39" s="93"/>
      <c r="X39" s="89"/>
      <c r="Y39" s="89"/>
      <c r="Z39" s="89"/>
      <c r="AA39" s="89"/>
      <c r="AB39" s="89"/>
      <c r="AC39" s="89"/>
      <c r="AD39" s="89"/>
      <c r="AE39" s="89"/>
    </row>
    <row r="40" spans="1:31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6"/>
        <v>0</v>
      </c>
      <c r="M40" s="24" t="str">
        <f t="shared" si="0"/>
        <v>OK</v>
      </c>
      <c r="N40" s="143"/>
      <c r="O40" s="143"/>
      <c r="P40" s="143"/>
      <c r="Q40" s="93"/>
      <c r="R40" s="93"/>
      <c r="S40" s="93"/>
      <c r="T40" s="93"/>
      <c r="U40" s="93"/>
      <c r="V40" s="93"/>
      <c r="W40" s="93"/>
      <c r="X40" s="89"/>
      <c r="Y40" s="89"/>
      <c r="Z40" s="89"/>
      <c r="AA40" s="89"/>
      <c r="AB40" s="89"/>
      <c r="AC40" s="89"/>
      <c r="AD40" s="89"/>
      <c r="AE40" s="89"/>
    </row>
    <row r="41" spans="1:31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6"/>
        <v>0</v>
      </c>
      <c r="M41" s="24" t="str">
        <f t="shared" si="0"/>
        <v>OK</v>
      </c>
      <c r="N41" s="143"/>
      <c r="O41" s="143"/>
      <c r="P41" s="143"/>
      <c r="Q41" s="93"/>
      <c r="R41" s="93"/>
      <c r="S41" s="93"/>
      <c r="T41" s="93"/>
      <c r="U41" s="93"/>
      <c r="V41" s="93"/>
      <c r="W41" s="93"/>
      <c r="X41" s="89"/>
      <c r="Y41" s="89"/>
      <c r="Z41" s="89"/>
      <c r="AA41" s="89"/>
      <c r="AB41" s="89"/>
      <c r="AC41" s="89"/>
      <c r="AD41" s="89"/>
      <c r="AE41" s="89"/>
    </row>
    <row r="42" spans="1:31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102"/>
      <c r="L42" s="23">
        <f t="shared" si="5"/>
        <v>0</v>
      </c>
      <c r="M42" s="24" t="str">
        <f t="shared" si="0"/>
        <v>OK</v>
      </c>
      <c r="N42" s="141"/>
      <c r="O42" s="141"/>
      <c r="P42" s="141"/>
      <c r="Q42" s="91"/>
      <c r="R42" s="92"/>
      <c r="S42" s="91"/>
      <c r="T42" s="91"/>
      <c r="U42" s="37"/>
      <c r="V42" s="92"/>
      <c r="W42" s="88"/>
      <c r="X42" s="91"/>
      <c r="Y42" s="88"/>
      <c r="Z42" s="33"/>
      <c r="AA42" s="33"/>
      <c r="AB42" s="33"/>
      <c r="AC42" s="33"/>
      <c r="AD42" s="33"/>
      <c r="AE42" s="33"/>
    </row>
    <row r="43" spans="1:31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5"/>
        <v>0</v>
      </c>
      <c r="M43" s="24" t="str">
        <f t="shared" si="0"/>
        <v>OK</v>
      </c>
      <c r="N43" s="141"/>
      <c r="O43" s="141"/>
      <c r="P43" s="141"/>
      <c r="Q43" s="91"/>
      <c r="R43" s="92"/>
      <c r="S43" s="91"/>
      <c r="T43" s="91"/>
      <c r="U43" s="37"/>
      <c r="V43" s="92"/>
      <c r="W43" s="88"/>
      <c r="X43" s="91"/>
      <c r="Y43" s="88"/>
      <c r="Z43" s="33"/>
      <c r="AA43" s="33"/>
      <c r="AB43" s="33"/>
      <c r="AC43" s="33"/>
      <c r="AD43" s="33"/>
      <c r="AE43" s="33"/>
    </row>
    <row r="44" spans="1:31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5"/>
        <v>0</v>
      </c>
      <c r="M44" s="24" t="str">
        <f t="shared" si="0"/>
        <v>OK</v>
      </c>
      <c r="N44" s="141"/>
      <c r="O44" s="141"/>
      <c r="P44" s="140"/>
      <c r="Q44" s="91"/>
      <c r="R44" s="91"/>
      <c r="S44" s="91"/>
      <c r="T44" s="91"/>
      <c r="U44" s="37"/>
      <c r="V44" s="92"/>
      <c r="W44" s="88"/>
      <c r="X44" s="92"/>
      <c r="Y44" s="88"/>
      <c r="Z44" s="33"/>
      <c r="AA44" s="33"/>
      <c r="AB44" s="33"/>
      <c r="AC44" s="33"/>
      <c r="AD44" s="33"/>
      <c r="AE44" s="33"/>
    </row>
    <row r="45" spans="1:31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5"/>
        <v>0</v>
      </c>
      <c r="M45" s="24" t="str">
        <f t="shared" si="0"/>
        <v>OK</v>
      </c>
      <c r="N45" s="141"/>
      <c r="O45" s="141"/>
      <c r="P45" s="140"/>
      <c r="Q45" s="91"/>
      <c r="R45" s="91"/>
      <c r="S45" s="91"/>
      <c r="T45" s="91"/>
      <c r="U45" s="37"/>
      <c r="V45" s="92"/>
      <c r="W45" s="88"/>
      <c r="X45" s="92"/>
      <c r="Y45" s="88"/>
      <c r="Z45" s="33"/>
      <c r="AA45" s="33"/>
      <c r="AB45" s="33"/>
      <c r="AC45" s="33"/>
      <c r="AD45" s="33"/>
      <c r="AE45" s="33"/>
    </row>
    <row r="46" spans="1:31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si="5"/>
        <v>0</v>
      </c>
      <c r="M46" s="24" t="str">
        <f t="shared" si="0"/>
        <v>OK</v>
      </c>
      <c r="N46" s="141"/>
      <c r="O46" s="141"/>
      <c r="P46" s="140"/>
      <c r="Q46" s="92"/>
      <c r="R46" s="91"/>
      <c r="S46" s="92"/>
      <c r="T46" s="91"/>
      <c r="U46" s="37"/>
      <c r="V46" s="92"/>
      <c r="W46" s="88"/>
      <c r="X46" s="91"/>
      <c r="Y46" s="88"/>
      <c r="Z46" s="33"/>
      <c r="AA46" s="33"/>
      <c r="AB46" s="33"/>
      <c r="AC46" s="33"/>
      <c r="AD46" s="33"/>
      <c r="AE46" s="33"/>
    </row>
    <row r="47" spans="1:31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5"/>
        <v>0</v>
      </c>
      <c r="M47" s="24" t="str">
        <f t="shared" si="0"/>
        <v>OK</v>
      </c>
      <c r="N47" s="141"/>
      <c r="O47" s="141"/>
      <c r="P47" s="140"/>
      <c r="Q47" s="92"/>
      <c r="R47" s="91"/>
      <c r="S47" s="92"/>
      <c r="T47" s="91"/>
      <c r="U47" s="37"/>
      <c r="V47" s="92"/>
      <c r="W47" s="88"/>
      <c r="X47" s="91"/>
      <c r="Y47" s="88"/>
      <c r="Z47" s="33"/>
      <c r="AA47" s="33"/>
      <c r="AB47" s="33"/>
      <c r="AC47" s="33"/>
      <c r="AD47" s="33"/>
      <c r="AE47" s="33"/>
    </row>
    <row r="48" spans="1:31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5"/>
        <v>0</v>
      </c>
      <c r="M48" s="24" t="str">
        <f t="shared" si="0"/>
        <v>OK</v>
      </c>
      <c r="N48" s="141"/>
      <c r="O48" s="141"/>
      <c r="P48" s="140"/>
      <c r="Q48" s="92"/>
      <c r="R48" s="91"/>
      <c r="S48" s="92"/>
      <c r="T48" s="91"/>
      <c r="U48" s="37"/>
      <c r="V48" s="92"/>
      <c r="W48" s="88"/>
      <c r="X48" s="91"/>
      <c r="Y48" s="88"/>
      <c r="Z48" s="33"/>
      <c r="AA48" s="33"/>
      <c r="AB48" s="33"/>
      <c r="AC48" s="33"/>
      <c r="AD48" s="33"/>
      <c r="AE48" s="33"/>
    </row>
    <row r="49" spans="1:3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5"/>
        <v>0</v>
      </c>
      <c r="M49" s="24" t="str">
        <f t="shared" si="0"/>
        <v>OK</v>
      </c>
      <c r="N49" s="141"/>
      <c r="O49" s="141"/>
      <c r="P49" s="140"/>
      <c r="Q49" s="92"/>
      <c r="R49" s="91"/>
      <c r="S49" s="92"/>
      <c r="T49" s="91"/>
      <c r="U49" s="37"/>
      <c r="V49" s="92"/>
      <c r="W49" s="88"/>
      <c r="X49" s="91"/>
      <c r="Y49" s="88"/>
      <c r="Z49" s="33"/>
      <c r="AA49" s="33"/>
      <c r="AB49" s="33"/>
      <c r="AC49" s="33"/>
      <c r="AD49" s="33"/>
      <c r="AE49" s="33"/>
    </row>
    <row r="50" spans="1:3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si="5"/>
        <v>0</v>
      </c>
      <c r="M50" s="24" t="str">
        <f t="shared" si="0"/>
        <v>OK</v>
      </c>
      <c r="N50" s="142"/>
      <c r="O50" s="144"/>
      <c r="P50" s="143"/>
      <c r="Q50" s="93"/>
      <c r="R50" s="93"/>
      <c r="S50" s="93"/>
      <c r="T50" s="93"/>
      <c r="U50" s="93"/>
      <c r="V50" s="93"/>
      <c r="W50" s="93"/>
      <c r="X50" s="89"/>
      <c r="Y50" s="89"/>
      <c r="Z50" s="89"/>
      <c r="AA50" s="89"/>
      <c r="AB50" s="89"/>
      <c r="AC50" s="89"/>
      <c r="AD50" s="89"/>
      <c r="AE50" s="89"/>
    </row>
    <row r="51" spans="1:3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5"/>
        <v>0</v>
      </c>
      <c r="M51" s="71" t="str">
        <f t="shared" si="0"/>
        <v>OK</v>
      </c>
      <c r="N51" s="143"/>
      <c r="O51" s="143"/>
      <c r="P51" s="143"/>
      <c r="Q51" s="93"/>
      <c r="R51" s="93"/>
      <c r="S51" s="93"/>
      <c r="T51" s="93"/>
      <c r="U51" s="93"/>
      <c r="V51" s="93"/>
      <c r="W51" s="93"/>
      <c r="X51" s="89"/>
      <c r="Y51" s="89"/>
      <c r="Z51" s="89"/>
      <c r="AA51" s="89"/>
      <c r="AB51" s="89"/>
      <c r="AC51" s="89"/>
      <c r="AD51" s="89"/>
      <c r="AE51" s="89"/>
    </row>
    <row r="52" spans="1:31" x14ac:dyDescent="0.25">
      <c r="N52" s="212">
        <f>SUMPRODUCT($J$4:$J$51,N4:N51)</f>
        <v>0</v>
      </c>
      <c r="O52" s="212">
        <f t="shared" ref="O52:AE52" si="8">SUMPRODUCT($J$4:$J$51,O4:O51)</f>
        <v>385005</v>
      </c>
      <c r="P52" s="212">
        <f t="shared" si="8"/>
        <v>18204.57</v>
      </c>
      <c r="Q52" s="212">
        <f t="shared" si="8"/>
        <v>0</v>
      </c>
      <c r="R52" s="212">
        <f t="shared" si="8"/>
        <v>0</v>
      </c>
      <c r="S52" s="212">
        <f t="shared" si="8"/>
        <v>0</v>
      </c>
      <c r="T52" s="212">
        <f t="shared" si="8"/>
        <v>0</v>
      </c>
      <c r="U52" s="212">
        <f t="shared" si="8"/>
        <v>0</v>
      </c>
      <c r="V52" s="212">
        <f t="shared" si="8"/>
        <v>0</v>
      </c>
      <c r="W52" s="212">
        <f t="shared" si="8"/>
        <v>0</v>
      </c>
      <c r="X52" s="212">
        <f t="shared" si="8"/>
        <v>0</v>
      </c>
      <c r="Y52" s="212">
        <f t="shared" si="8"/>
        <v>0</v>
      </c>
      <c r="Z52" s="212">
        <f t="shared" si="8"/>
        <v>0</v>
      </c>
      <c r="AA52" s="212">
        <f t="shared" si="8"/>
        <v>0</v>
      </c>
      <c r="AB52" s="212">
        <f t="shared" si="8"/>
        <v>0</v>
      </c>
      <c r="AC52" s="212">
        <f t="shared" si="8"/>
        <v>0</v>
      </c>
      <c r="AD52" s="212">
        <f t="shared" si="8"/>
        <v>0</v>
      </c>
      <c r="AE52" s="212">
        <f t="shared" si="8"/>
        <v>0</v>
      </c>
    </row>
    <row r="53" spans="1:31" ht="19.05" x14ac:dyDescent="0.25">
      <c r="N53" s="40"/>
      <c r="O53" s="40"/>
    </row>
    <row r="55" spans="1:3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100">
    <mergeCell ref="AD1:AD2"/>
    <mergeCell ref="B4:B5"/>
    <mergeCell ref="B6:B7"/>
    <mergeCell ref="S1:S2"/>
    <mergeCell ref="T1:T2"/>
    <mergeCell ref="U1:U2"/>
    <mergeCell ref="R1:R2"/>
    <mergeCell ref="V1:V2"/>
    <mergeCell ref="W1:W2"/>
    <mergeCell ref="X1:X2"/>
    <mergeCell ref="Y1:Y2"/>
    <mergeCell ref="AB1:AB2"/>
    <mergeCell ref="AA1:AA2"/>
    <mergeCell ref="K1:M1"/>
    <mergeCell ref="B12:B13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B10:B11"/>
    <mergeCell ref="Z1:Z2"/>
    <mergeCell ref="Q1:Q2"/>
    <mergeCell ref="N1:N2"/>
    <mergeCell ref="P1:P2"/>
    <mergeCell ref="O1:O2"/>
    <mergeCell ref="E30:E31"/>
    <mergeCell ref="AE1:AE2"/>
    <mergeCell ref="A2:M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E12:E13"/>
    <mergeCell ref="AC1:AC2"/>
    <mergeCell ref="B8:B9"/>
    <mergeCell ref="B40:B41"/>
    <mergeCell ref="C40:C41"/>
    <mergeCell ref="E22:E2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C48:C49"/>
    <mergeCell ref="E48:E49"/>
    <mergeCell ref="B50:B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C50:C51"/>
    <mergeCell ref="E50:E51"/>
    <mergeCell ref="G55:T55"/>
    <mergeCell ref="A1:B1"/>
    <mergeCell ref="C1:J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55"/>
  <sheetViews>
    <sheetView zoomScale="80" zoomScaleNormal="80" workbookViewId="0">
      <selection activeCell="P19" sqref="P19"/>
    </sheetView>
  </sheetViews>
  <sheetFormatPr defaultColWidth="9.75" defaultRowHeight="14.3" x14ac:dyDescent="0.25"/>
  <cols>
    <col min="1" max="1" width="5.75" style="2" customWidth="1"/>
    <col min="2" max="2" width="6.375" style="1" customWidth="1"/>
    <col min="3" max="3" width="11.625" style="1" customWidth="1"/>
    <col min="4" max="4" width="7.875" style="1" customWidth="1"/>
    <col min="5" max="5" width="11" style="1" customWidth="1"/>
    <col min="6" max="6" width="11.875" style="1" customWidth="1"/>
    <col min="7" max="7" width="9.125" style="26" customWidth="1"/>
    <col min="8" max="9" width="11.75" style="1" customWidth="1"/>
    <col min="10" max="10" width="12" style="1" customWidth="1"/>
    <col min="11" max="11" width="11.25" style="6" customWidth="1"/>
    <col min="12" max="12" width="10.75" style="25" customWidth="1"/>
    <col min="13" max="13" width="9.125" style="4" customWidth="1"/>
    <col min="14" max="14" width="14.125" style="5" customWidth="1"/>
    <col min="15" max="15" width="18" style="5" customWidth="1"/>
    <col min="16" max="21" width="15.75" style="5" customWidth="1"/>
    <col min="22" max="22" width="15" style="5" bestFit="1" customWidth="1"/>
    <col min="23" max="28" width="15.75" style="2" customWidth="1"/>
    <col min="29" max="16384" width="9.75" style="2"/>
  </cols>
  <sheetData>
    <row r="1" spans="1:28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57" t="s">
        <v>61</v>
      </c>
      <c r="O1" s="326" t="s">
        <v>62</v>
      </c>
      <c r="P1" s="357" t="s">
        <v>63</v>
      </c>
      <c r="Q1" s="357" t="s">
        <v>64</v>
      </c>
      <c r="R1" s="357" t="s">
        <v>65</v>
      </c>
      <c r="S1" s="326" t="s">
        <v>66</v>
      </c>
      <c r="T1" s="326" t="s">
        <v>67</v>
      </c>
      <c r="U1" s="357" t="s">
        <v>68</v>
      </c>
      <c r="V1" s="326" t="s">
        <v>117</v>
      </c>
      <c r="W1" s="326" t="s">
        <v>118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</row>
    <row r="2" spans="1:28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58"/>
      <c r="O2" s="327"/>
      <c r="P2" s="358"/>
      <c r="Q2" s="358"/>
      <c r="R2" s="358"/>
      <c r="S2" s="327"/>
      <c r="T2" s="327"/>
      <c r="U2" s="358"/>
      <c r="V2" s="327"/>
      <c r="W2" s="327"/>
      <c r="X2" s="327"/>
      <c r="Y2" s="327"/>
      <c r="Z2" s="327"/>
      <c r="AA2" s="327"/>
      <c r="AB2" s="327"/>
    </row>
    <row r="3" spans="1:28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87">
        <v>45043</v>
      </c>
      <c r="O3" s="187">
        <v>45044</v>
      </c>
      <c r="P3" s="187">
        <v>45044</v>
      </c>
      <c r="Q3" s="187">
        <v>45053</v>
      </c>
      <c r="R3" s="187">
        <v>45061</v>
      </c>
      <c r="S3" s="187">
        <v>45140</v>
      </c>
      <c r="T3" s="187">
        <v>45147</v>
      </c>
      <c r="U3" s="187">
        <v>45187</v>
      </c>
      <c r="V3" s="187">
        <v>45243</v>
      </c>
      <c r="W3" s="187">
        <v>45397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</row>
    <row r="4" spans="1:28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>
        <v>4000</v>
      </c>
      <c r="L4" s="76">
        <f t="shared" ref="L4:L51" si="0">K4-(SUM(N4:AB4))</f>
        <v>3645</v>
      </c>
      <c r="M4" s="77" t="str">
        <f t="shared" ref="M4:M51" si="1">IF(L4&lt;0,"ATENÇÃO","OK")</f>
        <v>OK</v>
      </c>
      <c r="N4" s="200">
        <f>1400-1045</f>
        <v>355</v>
      </c>
      <c r="O4" s="200"/>
      <c r="P4" s="200"/>
      <c r="Q4" s="186">
        <f>1680-1680</f>
        <v>0</v>
      </c>
      <c r="R4" s="200"/>
      <c r="S4" s="200"/>
      <c r="T4" s="200"/>
      <c r="U4" s="219"/>
      <c r="V4" s="189"/>
      <c r="W4" s="33"/>
      <c r="X4" s="220"/>
      <c r="Y4" s="220"/>
      <c r="Z4" s="220"/>
      <c r="AA4" s="220"/>
      <c r="AB4" s="220"/>
    </row>
    <row r="5" spans="1:28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>
        <v>20</v>
      </c>
      <c r="L5" s="23">
        <f t="shared" si="0"/>
        <v>15</v>
      </c>
      <c r="M5" s="24" t="str">
        <f t="shared" si="1"/>
        <v>OK</v>
      </c>
      <c r="N5" s="200">
        <f>11-8</f>
        <v>3</v>
      </c>
      <c r="O5" s="200"/>
      <c r="P5" s="200"/>
      <c r="Q5" s="200">
        <v>1</v>
      </c>
      <c r="R5" s="200"/>
      <c r="S5" s="200">
        <v>1</v>
      </c>
      <c r="T5" s="200"/>
      <c r="U5" s="200"/>
      <c r="V5" s="198"/>
      <c r="W5" s="33"/>
      <c r="X5" s="220"/>
      <c r="Y5" s="220"/>
      <c r="Z5" s="220"/>
      <c r="AA5" s="220"/>
      <c r="AB5" s="220"/>
    </row>
    <row r="6" spans="1:28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>
        <v>2500</v>
      </c>
      <c r="L6" s="23">
        <f t="shared" si="0"/>
        <v>2500</v>
      </c>
      <c r="M6" s="24" t="str">
        <f t="shared" si="1"/>
        <v>OK</v>
      </c>
      <c r="N6" s="221"/>
      <c r="O6" s="200"/>
      <c r="P6" s="186">
        <f>600-600</f>
        <v>0</v>
      </c>
      <c r="Q6" s="200"/>
      <c r="R6" s="200"/>
      <c r="S6" s="200"/>
      <c r="T6" s="200"/>
      <c r="U6" s="219"/>
      <c r="V6" s="189"/>
      <c r="W6" s="33"/>
      <c r="X6" s="220"/>
      <c r="Y6" s="220"/>
      <c r="Z6" s="220"/>
      <c r="AA6" s="220"/>
      <c r="AB6" s="220"/>
    </row>
    <row r="7" spans="1:28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>
        <v>20</v>
      </c>
      <c r="L7" s="23">
        <f t="shared" si="0"/>
        <v>19</v>
      </c>
      <c r="M7" s="24" t="str">
        <f t="shared" si="1"/>
        <v>OK</v>
      </c>
      <c r="N7" s="221"/>
      <c r="O7" s="200"/>
      <c r="P7" s="186">
        <f>4-4</f>
        <v>0</v>
      </c>
      <c r="Q7" s="200"/>
      <c r="R7" s="200"/>
      <c r="S7" s="200"/>
      <c r="T7" s="200"/>
      <c r="U7" s="200"/>
      <c r="V7" s="198">
        <v>1</v>
      </c>
      <c r="W7" s="33"/>
      <c r="X7" s="220"/>
      <c r="Y7" s="220"/>
      <c r="Z7" s="220"/>
      <c r="AA7" s="220"/>
      <c r="AB7" s="220"/>
    </row>
    <row r="8" spans="1:28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>
        <v>15000</v>
      </c>
      <c r="L8" s="23">
        <f t="shared" si="0"/>
        <v>7029</v>
      </c>
      <c r="M8" s="24" t="str">
        <f t="shared" si="1"/>
        <v>OK</v>
      </c>
      <c r="N8" s="221"/>
      <c r="O8" s="200">
        <v>5900</v>
      </c>
      <c r="P8" s="200"/>
      <c r="Q8" s="200"/>
      <c r="R8" s="200">
        <f>2500-429</f>
        <v>2071</v>
      </c>
      <c r="S8" s="200"/>
      <c r="T8" s="200"/>
      <c r="U8" s="219"/>
      <c r="V8" s="189"/>
      <c r="W8" s="33"/>
      <c r="X8" s="220"/>
      <c r="Y8" s="220"/>
      <c r="Z8" s="220"/>
      <c r="AA8" s="220"/>
      <c r="AB8" s="220"/>
    </row>
    <row r="9" spans="1:28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>
        <f>15+3+10+10</f>
        <v>38</v>
      </c>
      <c r="L9" s="23">
        <f t="shared" si="0"/>
        <v>16</v>
      </c>
      <c r="M9" s="24" t="str">
        <f t="shared" si="1"/>
        <v>OK</v>
      </c>
      <c r="N9" s="221"/>
      <c r="O9" s="200">
        <v>13</v>
      </c>
      <c r="P9" s="200"/>
      <c r="Q9" s="200"/>
      <c r="R9" s="200">
        <v>2</v>
      </c>
      <c r="S9" s="200"/>
      <c r="T9" s="200">
        <v>7</v>
      </c>
      <c r="U9" s="200"/>
      <c r="V9" s="198"/>
      <c r="W9" s="33"/>
      <c r="X9" s="220"/>
      <c r="Y9" s="220"/>
      <c r="Z9" s="220"/>
      <c r="AA9" s="220"/>
      <c r="AB9" s="220"/>
    </row>
    <row r="10" spans="1:28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>
        <v>7000</v>
      </c>
      <c r="L10" s="23">
        <f t="shared" si="0"/>
        <v>7000</v>
      </c>
      <c r="M10" s="24" t="str">
        <f t="shared" si="1"/>
        <v>OK</v>
      </c>
      <c r="N10" s="200"/>
      <c r="O10" s="200"/>
      <c r="P10" s="200"/>
      <c r="Q10" s="200"/>
      <c r="R10" s="200"/>
      <c r="S10" s="200"/>
      <c r="T10" s="200"/>
      <c r="U10" s="219"/>
      <c r="V10" s="189"/>
      <c r="W10" s="33"/>
      <c r="X10" s="220"/>
      <c r="Y10" s="220"/>
      <c r="Z10" s="220"/>
      <c r="AA10" s="220"/>
      <c r="AB10" s="220"/>
    </row>
    <row r="11" spans="1:28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>
        <v>25</v>
      </c>
      <c r="L11" s="23">
        <f t="shared" si="0"/>
        <v>22.5</v>
      </c>
      <c r="M11" s="24" t="str">
        <f t="shared" si="1"/>
        <v>OK</v>
      </c>
      <c r="N11" s="200"/>
      <c r="O11" s="200"/>
      <c r="P11" s="200"/>
      <c r="Q11" s="200"/>
      <c r="R11" s="200"/>
      <c r="S11" s="200"/>
      <c r="T11" s="200">
        <v>1</v>
      </c>
      <c r="U11" s="200">
        <f>1-0.5</f>
        <v>0.5</v>
      </c>
      <c r="V11" s="198"/>
      <c r="W11" s="225">
        <v>1</v>
      </c>
      <c r="X11" s="220"/>
      <c r="Y11" s="220"/>
      <c r="Z11" s="220"/>
      <c r="AA11" s="220"/>
      <c r="AB11" s="220"/>
    </row>
    <row r="12" spans="1:28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>
        <v>5000</v>
      </c>
      <c r="L12" s="23">
        <f t="shared" si="0"/>
        <v>5000</v>
      </c>
      <c r="M12" s="24" t="str">
        <f t="shared" si="1"/>
        <v>OK</v>
      </c>
      <c r="N12" s="221"/>
      <c r="O12" s="200"/>
      <c r="P12" s="200"/>
      <c r="Q12" s="200"/>
      <c r="R12" s="200"/>
      <c r="S12" s="200"/>
      <c r="T12" s="200"/>
      <c r="U12" s="219"/>
      <c r="V12" s="189"/>
      <c r="W12" s="33"/>
      <c r="X12" s="220"/>
      <c r="Y12" s="220"/>
      <c r="Z12" s="220"/>
      <c r="AA12" s="220"/>
      <c r="AB12" s="220"/>
    </row>
    <row r="13" spans="1:28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>
        <v>20</v>
      </c>
      <c r="L13" s="23">
        <f t="shared" si="0"/>
        <v>20</v>
      </c>
      <c r="M13" s="24" t="str">
        <f t="shared" si="1"/>
        <v>OK</v>
      </c>
      <c r="N13" s="200"/>
      <c r="O13" s="200"/>
      <c r="P13" s="200"/>
      <c r="Q13" s="200"/>
      <c r="R13" s="200"/>
      <c r="S13" s="200"/>
      <c r="T13" s="200"/>
      <c r="U13" s="200"/>
      <c r="V13" s="198"/>
      <c r="W13" s="33"/>
      <c r="X13" s="220"/>
      <c r="Y13" s="220"/>
      <c r="Z13" s="220"/>
      <c r="AA13" s="220"/>
      <c r="AB13" s="220"/>
    </row>
    <row r="14" spans="1:28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si="0"/>
        <v>0</v>
      </c>
      <c r="M14" s="24" t="str">
        <f t="shared" si="1"/>
        <v>OK</v>
      </c>
      <c r="N14" s="200"/>
      <c r="O14" s="200"/>
      <c r="P14" s="200"/>
      <c r="Q14" s="200"/>
      <c r="R14" s="200"/>
      <c r="S14" s="200"/>
      <c r="T14" s="200"/>
      <c r="U14" s="222"/>
      <c r="V14" s="198"/>
      <c r="W14" s="33"/>
      <c r="X14" s="220"/>
      <c r="Y14" s="220"/>
      <c r="Z14" s="220"/>
      <c r="AA14" s="220"/>
      <c r="AB14" s="220"/>
    </row>
    <row r="15" spans="1:28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0"/>
        <v>0</v>
      </c>
      <c r="M15" s="24" t="str">
        <f t="shared" si="1"/>
        <v>OK</v>
      </c>
      <c r="N15" s="200"/>
      <c r="O15" s="200"/>
      <c r="P15" s="200"/>
      <c r="Q15" s="200"/>
      <c r="R15" s="200"/>
      <c r="S15" s="200"/>
      <c r="T15" s="200"/>
      <c r="U15" s="222"/>
      <c r="V15" s="198"/>
      <c r="W15" s="33"/>
      <c r="X15" s="220"/>
      <c r="Y15" s="220"/>
      <c r="Z15" s="220"/>
      <c r="AA15" s="220"/>
      <c r="AB15" s="220"/>
    </row>
    <row r="16" spans="1:28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0"/>
        <v>0</v>
      </c>
      <c r="M16" s="24" t="str">
        <f t="shared" si="1"/>
        <v>OK</v>
      </c>
      <c r="N16" s="200"/>
      <c r="O16" s="200"/>
      <c r="P16" s="200"/>
      <c r="Q16" s="200"/>
      <c r="R16" s="200"/>
      <c r="S16" s="200"/>
      <c r="T16" s="200"/>
      <c r="U16" s="222"/>
      <c r="V16" s="198"/>
      <c r="W16" s="33"/>
      <c r="X16" s="220"/>
      <c r="Y16" s="220"/>
      <c r="Z16" s="220"/>
      <c r="AA16" s="220"/>
      <c r="AB16" s="220"/>
    </row>
    <row r="17" spans="1:28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0"/>
        <v>0</v>
      </c>
      <c r="M17" s="24" t="str">
        <f t="shared" si="1"/>
        <v>OK</v>
      </c>
      <c r="N17" s="200"/>
      <c r="O17" s="200"/>
      <c r="P17" s="200"/>
      <c r="Q17" s="200"/>
      <c r="R17" s="200"/>
      <c r="S17" s="200"/>
      <c r="T17" s="200"/>
      <c r="U17" s="222"/>
      <c r="V17" s="198"/>
      <c r="W17" s="33"/>
      <c r="X17" s="220"/>
      <c r="Y17" s="220"/>
      <c r="Z17" s="220"/>
      <c r="AA17" s="220"/>
      <c r="AB17" s="220"/>
    </row>
    <row r="18" spans="1:28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0"/>
        <v>0</v>
      </c>
      <c r="M18" s="24" t="str">
        <f t="shared" si="1"/>
        <v>OK</v>
      </c>
      <c r="N18" s="200"/>
      <c r="O18" s="200"/>
      <c r="P18" s="200"/>
      <c r="Q18" s="200"/>
      <c r="R18" s="200"/>
      <c r="S18" s="200"/>
      <c r="T18" s="200"/>
      <c r="U18" s="222"/>
      <c r="V18" s="198"/>
      <c r="W18" s="33"/>
      <c r="X18" s="220"/>
      <c r="Y18" s="220"/>
      <c r="Z18" s="220"/>
      <c r="AA18" s="220"/>
      <c r="AB18" s="220"/>
    </row>
    <row r="19" spans="1:28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0"/>
        <v>0</v>
      </c>
      <c r="M19" s="24" t="str">
        <f t="shared" si="1"/>
        <v>OK</v>
      </c>
      <c r="N19" s="200"/>
      <c r="O19" s="200"/>
      <c r="P19" s="200"/>
      <c r="Q19" s="200"/>
      <c r="R19" s="200"/>
      <c r="S19" s="200"/>
      <c r="T19" s="200"/>
      <c r="U19" s="222"/>
      <c r="V19" s="198"/>
      <c r="W19" s="33"/>
      <c r="X19" s="220"/>
      <c r="Y19" s="220"/>
      <c r="Z19" s="220"/>
      <c r="AA19" s="220"/>
      <c r="AB19" s="220"/>
    </row>
    <row r="20" spans="1:28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si="0"/>
        <v>0</v>
      </c>
      <c r="M20" s="24" t="str">
        <f t="shared" si="1"/>
        <v>OK</v>
      </c>
      <c r="N20" s="223"/>
      <c r="O20" s="223"/>
      <c r="P20" s="202"/>
      <c r="Q20" s="202"/>
      <c r="R20" s="202"/>
      <c r="S20" s="202"/>
      <c r="T20" s="202"/>
      <c r="U20" s="202"/>
      <c r="V20" s="199"/>
      <c r="W20" s="195"/>
      <c r="X20" s="224"/>
      <c r="Y20" s="224"/>
      <c r="Z20" s="224"/>
      <c r="AA20" s="224"/>
      <c r="AB20" s="224"/>
    </row>
    <row r="21" spans="1:28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0"/>
        <v>0</v>
      </c>
      <c r="M21" s="24" t="str">
        <f t="shared" si="1"/>
        <v>OK</v>
      </c>
      <c r="N21" s="202"/>
      <c r="O21" s="202"/>
      <c r="P21" s="202"/>
      <c r="Q21" s="202"/>
      <c r="R21" s="202"/>
      <c r="S21" s="202"/>
      <c r="T21" s="202"/>
      <c r="U21" s="202"/>
      <c r="V21" s="199"/>
      <c r="W21" s="195"/>
      <c r="X21" s="224"/>
      <c r="Y21" s="224"/>
      <c r="Z21" s="224"/>
      <c r="AA21" s="224"/>
      <c r="AB21" s="224"/>
    </row>
    <row r="22" spans="1:28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223"/>
      <c r="O22" s="223"/>
      <c r="P22" s="202"/>
      <c r="Q22" s="202"/>
      <c r="R22" s="202"/>
      <c r="S22" s="202"/>
      <c r="T22" s="202"/>
      <c r="U22" s="202"/>
      <c r="V22" s="199"/>
      <c r="W22" s="195"/>
      <c r="X22" s="224"/>
      <c r="Y22" s="224"/>
      <c r="Z22" s="224"/>
      <c r="AA22" s="224"/>
      <c r="AB22" s="224"/>
    </row>
    <row r="23" spans="1:28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202"/>
      <c r="O23" s="202"/>
      <c r="P23" s="202"/>
      <c r="Q23" s="202"/>
      <c r="R23" s="202"/>
      <c r="S23" s="202"/>
      <c r="T23" s="202"/>
      <c r="U23" s="202"/>
      <c r="V23" s="199"/>
      <c r="W23" s="195"/>
      <c r="X23" s="224"/>
      <c r="Y23" s="224"/>
      <c r="Z23" s="224"/>
      <c r="AA23" s="224"/>
      <c r="AB23" s="224"/>
    </row>
    <row r="24" spans="1:28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200"/>
      <c r="O24" s="200"/>
      <c r="P24" s="200"/>
      <c r="Q24" s="200"/>
      <c r="R24" s="200"/>
      <c r="S24" s="200"/>
      <c r="T24" s="200"/>
      <c r="U24" s="222"/>
      <c r="V24" s="198"/>
      <c r="W24" s="33"/>
      <c r="X24" s="220"/>
      <c r="Y24" s="220"/>
      <c r="Z24" s="220"/>
      <c r="AA24" s="220"/>
      <c r="AB24" s="220"/>
    </row>
    <row r="25" spans="1:28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200"/>
      <c r="O25" s="200"/>
      <c r="P25" s="200"/>
      <c r="Q25" s="200"/>
      <c r="R25" s="200"/>
      <c r="S25" s="200"/>
      <c r="T25" s="200"/>
      <c r="U25" s="222"/>
      <c r="V25" s="198"/>
      <c r="W25" s="33"/>
      <c r="X25" s="220"/>
      <c r="Y25" s="220"/>
      <c r="Z25" s="220"/>
      <c r="AA25" s="220"/>
      <c r="AB25" s="220"/>
    </row>
    <row r="26" spans="1:28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0"/>
        <v>0</v>
      </c>
      <c r="M26" s="24" t="str">
        <f t="shared" si="1"/>
        <v>OK</v>
      </c>
      <c r="N26" s="200"/>
      <c r="O26" s="200"/>
      <c r="P26" s="200"/>
      <c r="Q26" s="200"/>
      <c r="R26" s="200"/>
      <c r="S26" s="200"/>
      <c r="T26" s="200"/>
      <c r="U26" s="222"/>
      <c r="V26" s="198"/>
      <c r="W26" s="33"/>
      <c r="X26" s="220"/>
      <c r="Y26" s="220"/>
      <c r="Z26" s="220"/>
      <c r="AA26" s="220"/>
      <c r="AB26" s="220"/>
    </row>
    <row r="27" spans="1:28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0"/>
        <v>0</v>
      </c>
      <c r="M27" s="24" t="str">
        <f t="shared" si="1"/>
        <v>OK</v>
      </c>
      <c r="N27" s="200"/>
      <c r="O27" s="200"/>
      <c r="P27" s="200"/>
      <c r="Q27" s="200"/>
      <c r="R27" s="200"/>
      <c r="S27" s="200"/>
      <c r="T27" s="200"/>
      <c r="U27" s="222"/>
      <c r="V27" s="198"/>
      <c r="W27" s="33"/>
      <c r="X27" s="220"/>
      <c r="Y27" s="220"/>
      <c r="Z27" s="220"/>
      <c r="AA27" s="220"/>
      <c r="AB27" s="220"/>
    </row>
    <row r="28" spans="1:28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0"/>
        <v>0</v>
      </c>
      <c r="M28" s="24" t="str">
        <f t="shared" si="1"/>
        <v>OK</v>
      </c>
      <c r="N28" s="200"/>
      <c r="O28" s="200"/>
      <c r="P28" s="200"/>
      <c r="Q28" s="200"/>
      <c r="R28" s="200"/>
      <c r="S28" s="200"/>
      <c r="T28" s="200"/>
      <c r="U28" s="222"/>
      <c r="V28" s="198"/>
      <c r="W28" s="33"/>
      <c r="X28" s="220"/>
      <c r="Y28" s="220"/>
      <c r="Z28" s="220"/>
      <c r="AA28" s="220"/>
      <c r="AB28" s="220"/>
    </row>
    <row r="29" spans="1:28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0"/>
        <v>0</v>
      </c>
      <c r="M29" s="24" t="str">
        <f t="shared" si="1"/>
        <v>OK</v>
      </c>
      <c r="N29" s="200"/>
      <c r="O29" s="200"/>
      <c r="P29" s="200"/>
      <c r="Q29" s="200"/>
      <c r="R29" s="200"/>
      <c r="S29" s="200"/>
      <c r="T29" s="200"/>
      <c r="U29" s="222"/>
      <c r="V29" s="198"/>
      <c r="W29" s="33"/>
      <c r="X29" s="220"/>
      <c r="Y29" s="220"/>
      <c r="Z29" s="220"/>
      <c r="AA29" s="220"/>
      <c r="AB29" s="220"/>
    </row>
    <row r="30" spans="1:28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0"/>
        <v>0</v>
      </c>
      <c r="M30" s="24" t="str">
        <f t="shared" si="1"/>
        <v>OK</v>
      </c>
      <c r="N30" s="223"/>
      <c r="O30" s="223"/>
      <c r="P30" s="202"/>
      <c r="Q30" s="202"/>
      <c r="R30" s="202"/>
      <c r="S30" s="202"/>
      <c r="T30" s="202"/>
      <c r="U30" s="202"/>
      <c r="V30" s="199"/>
      <c r="W30" s="195"/>
      <c r="X30" s="224"/>
      <c r="Y30" s="224"/>
      <c r="Z30" s="224"/>
      <c r="AA30" s="224"/>
      <c r="AB30" s="224"/>
    </row>
    <row r="31" spans="1:28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0"/>
        <v>0</v>
      </c>
      <c r="M31" s="24" t="str">
        <f t="shared" si="1"/>
        <v>OK</v>
      </c>
      <c r="N31" s="202"/>
      <c r="O31" s="202"/>
      <c r="P31" s="202"/>
      <c r="Q31" s="202"/>
      <c r="R31" s="202"/>
      <c r="S31" s="202"/>
      <c r="T31" s="202"/>
      <c r="U31" s="202"/>
      <c r="V31" s="199"/>
      <c r="W31" s="195"/>
      <c r="X31" s="224"/>
      <c r="Y31" s="224"/>
      <c r="Z31" s="224"/>
      <c r="AA31" s="224"/>
      <c r="AB31" s="224"/>
    </row>
    <row r="32" spans="1:28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0"/>
        <v>0</v>
      </c>
      <c r="M32" s="24" t="str">
        <f t="shared" si="1"/>
        <v>OK</v>
      </c>
      <c r="N32" s="202"/>
      <c r="O32" s="202"/>
      <c r="P32" s="202"/>
      <c r="Q32" s="202"/>
      <c r="R32" s="202"/>
      <c r="S32" s="202"/>
      <c r="T32" s="202"/>
      <c r="U32" s="202"/>
      <c r="V32" s="199"/>
      <c r="W32" s="195"/>
      <c r="X32" s="224"/>
      <c r="Y32" s="224"/>
      <c r="Z32" s="224"/>
      <c r="AA32" s="224"/>
      <c r="AB32" s="224"/>
    </row>
    <row r="33" spans="1:28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0"/>
        <v>0</v>
      </c>
      <c r="M33" s="24" t="str">
        <f t="shared" si="1"/>
        <v>OK</v>
      </c>
      <c r="N33" s="202"/>
      <c r="O33" s="202"/>
      <c r="P33" s="202"/>
      <c r="Q33" s="202"/>
      <c r="R33" s="202"/>
      <c r="S33" s="202"/>
      <c r="T33" s="202"/>
      <c r="U33" s="202"/>
      <c r="V33" s="199"/>
      <c r="W33" s="195"/>
      <c r="X33" s="224"/>
      <c r="Y33" s="224"/>
      <c r="Z33" s="224"/>
      <c r="AA33" s="224"/>
      <c r="AB33" s="224"/>
    </row>
    <row r="34" spans="1:28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0"/>
        <v>0</v>
      </c>
      <c r="M34" s="24" t="str">
        <f t="shared" si="1"/>
        <v>OK</v>
      </c>
      <c r="N34" s="202"/>
      <c r="O34" s="202"/>
      <c r="P34" s="202"/>
      <c r="Q34" s="202"/>
      <c r="R34" s="202"/>
      <c r="S34" s="202"/>
      <c r="T34" s="202"/>
      <c r="U34" s="202"/>
      <c r="V34" s="199"/>
      <c r="W34" s="195"/>
      <c r="X34" s="224"/>
      <c r="Y34" s="224"/>
      <c r="Z34" s="224"/>
      <c r="AA34" s="224"/>
      <c r="AB34" s="224"/>
    </row>
    <row r="35" spans="1:28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0"/>
        <v>0</v>
      </c>
      <c r="M35" s="24" t="str">
        <f t="shared" si="1"/>
        <v>OK</v>
      </c>
      <c r="N35" s="202"/>
      <c r="O35" s="202"/>
      <c r="P35" s="202"/>
      <c r="Q35" s="202"/>
      <c r="R35" s="202"/>
      <c r="S35" s="202"/>
      <c r="T35" s="202"/>
      <c r="U35" s="202"/>
      <c r="V35" s="199"/>
      <c r="W35" s="195"/>
      <c r="X35" s="224"/>
      <c r="Y35" s="224"/>
      <c r="Z35" s="224"/>
      <c r="AA35" s="224"/>
      <c r="AB35" s="224"/>
    </row>
    <row r="36" spans="1:28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0"/>
        <v>0</v>
      </c>
      <c r="M36" s="24" t="str">
        <f t="shared" si="1"/>
        <v>OK</v>
      </c>
      <c r="N36" s="202"/>
      <c r="O36" s="202"/>
      <c r="P36" s="202"/>
      <c r="Q36" s="202"/>
      <c r="R36" s="202"/>
      <c r="S36" s="202"/>
      <c r="T36" s="202"/>
      <c r="U36" s="202"/>
      <c r="V36" s="199"/>
      <c r="W36" s="195"/>
      <c r="X36" s="224"/>
      <c r="Y36" s="224"/>
      <c r="Z36" s="224"/>
      <c r="AA36" s="224"/>
      <c r="AB36" s="224"/>
    </row>
    <row r="37" spans="1:28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0"/>
        <v>0</v>
      </c>
      <c r="M37" s="24" t="str">
        <f t="shared" si="1"/>
        <v>OK</v>
      </c>
      <c r="N37" s="202"/>
      <c r="O37" s="202"/>
      <c r="P37" s="202"/>
      <c r="Q37" s="202"/>
      <c r="R37" s="202"/>
      <c r="S37" s="202"/>
      <c r="T37" s="202"/>
      <c r="U37" s="202"/>
      <c r="V37" s="199"/>
      <c r="W37" s="195"/>
      <c r="X37" s="224"/>
      <c r="Y37" s="224"/>
      <c r="Z37" s="224"/>
      <c r="AA37" s="224"/>
      <c r="AB37" s="224"/>
    </row>
    <row r="38" spans="1:28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55"/>
      <c r="L38" s="23">
        <f t="shared" si="0"/>
        <v>0</v>
      </c>
      <c r="M38" s="24" t="str">
        <f t="shared" si="1"/>
        <v>OK</v>
      </c>
      <c r="N38" s="202"/>
      <c r="O38" s="202"/>
      <c r="P38" s="202"/>
      <c r="Q38" s="202"/>
      <c r="R38" s="202"/>
      <c r="S38" s="202"/>
      <c r="T38" s="202"/>
      <c r="U38" s="202"/>
      <c r="V38" s="199"/>
      <c r="W38" s="195"/>
      <c r="X38" s="224"/>
      <c r="Y38" s="224"/>
      <c r="Z38" s="224"/>
      <c r="AA38" s="224"/>
      <c r="AB38" s="224"/>
    </row>
    <row r="39" spans="1:28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55"/>
      <c r="L39" s="23">
        <f t="shared" si="0"/>
        <v>0</v>
      </c>
      <c r="M39" s="24" t="str">
        <f t="shared" si="1"/>
        <v>OK</v>
      </c>
      <c r="N39" s="202"/>
      <c r="O39" s="202"/>
      <c r="P39" s="202"/>
      <c r="Q39" s="202"/>
      <c r="R39" s="202"/>
      <c r="S39" s="202"/>
      <c r="T39" s="202"/>
      <c r="U39" s="202"/>
      <c r="V39" s="199"/>
      <c r="W39" s="195"/>
      <c r="X39" s="224"/>
      <c r="Y39" s="224"/>
      <c r="Z39" s="224"/>
      <c r="AA39" s="224"/>
      <c r="AB39" s="224"/>
    </row>
    <row r="40" spans="1:28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202"/>
      <c r="O40" s="202"/>
      <c r="P40" s="202"/>
      <c r="Q40" s="202"/>
      <c r="R40" s="202"/>
      <c r="S40" s="202"/>
      <c r="T40" s="202"/>
      <c r="U40" s="202"/>
      <c r="V40" s="199"/>
      <c r="W40" s="195"/>
      <c r="X40" s="224"/>
      <c r="Y40" s="224"/>
      <c r="Z40" s="224"/>
      <c r="AA40" s="224"/>
      <c r="AB40" s="224"/>
    </row>
    <row r="41" spans="1:28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202"/>
      <c r="O41" s="202"/>
      <c r="P41" s="202"/>
      <c r="Q41" s="202"/>
      <c r="R41" s="202"/>
      <c r="S41" s="202"/>
      <c r="T41" s="202"/>
      <c r="U41" s="202"/>
      <c r="V41" s="199"/>
      <c r="W41" s="195"/>
      <c r="X41" s="224"/>
      <c r="Y41" s="224"/>
      <c r="Z41" s="224"/>
      <c r="AA41" s="224"/>
      <c r="AB41" s="224"/>
    </row>
    <row r="42" spans="1:28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200"/>
      <c r="O42" s="200"/>
      <c r="P42" s="200"/>
      <c r="Q42" s="200"/>
      <c r="R42" s="200"/>
      <c r="S42" s="200"/>
      <c r="T42" s="200"/>
      <c r="U42" s="222"/>
      <c r="V42" s="198"/>
      <c r="W42" s="33"/>
      <c r="X42" s="220"/>
      <c r="Y42" s="220"/>
      <c r="Z42" s="220"/>
      <c r="AA42" s="220"/>
      <c r="AB42" s="220"/>
    </row>
    <row r="43" spans="1:28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200"/>
      <c r="O43" s="200"/>
      <c r="P43" s="200"/>
      <c r="Q43" s="200"/>
      <c r="R43" s="200"/>
      <c r="S43" s="200"/>
      <c r="T43" s="200"/>
      <c r="U43" s="222"/>
      <c r="V43" s="198"/>
      <c r="W43" s="33"/>
      <c r="X43" s="220"/>
      <c r="Y43" s="220"/>
      <c r="Z43" s="220"/>
      <c r="AA43" s="220"/>
      <c r="AB43" s="220"/>
    </row>
    <row r="44" spans="1:28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200"/>
      <c r="O44" s="200"/>
      <c r="P44" s="200"/>
      <c r="Q44" s="200"/>
      <c r="R44" s="200"/>
      <c r="S44" s="200"/>
      <c r="T44" s="200"/>
      <c r="U44" s="222"/>
      <c r="V44" s="198"/>
      <c r="W44" s="33"/>
      <c r="X44" s="220"/>
      <c r="Y44" s="220"/>
      <c r="Z44" s="220"/>
      <c r="AA44" s="220"/>
      <c r="AB44" s="220"/>
    </row>
    <row r="45" spans="1:28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200"/>
      <c r="O45" s="200"/>
      <c r="P45" s="200"/>
      <c r="Q45" s="200"/>
      <c r="R45" s="200"/>
      <c r="S45" s="200"/>
      <c r="T45" s="200"/>
      <c r="U45" s="222"/>
      <c r="V45" s="198"/>
      <c r="W45" s="33"/>
      <c r="X45" s="220"/>
      <c r="Y45" s="220"/>
      <c r="Z45" s="220"/>
      <c r="AA45" s="220"/>
      <c r="AB45" s="220"/>
    </row>
    <row r="46" spans="1:28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200"/>
      <c r="O46" s="200"/>
      <c r="P46" s="200"/>
      <c r="Q46" s="200"/>
      <c r="R46" s="200"/>
      <c r="S46" s="200"/>
      <c r="T46" s="200"/>
      <c r="U46" s="222"/>
      <c r="V46" s="198"/>
      <c r="W46" s="33"/>
      <c r="X46" s="220"/>
      <c r="Y46" s="220"/>
      <c r="Z46" s="220"/>
      <c r="AA46" s="220"/>
      <c r="AB46" s="220"/>
    </row>
    <row r="47" spans="1:28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200"/>
      <c r="O47" s="200"/>
      <c r="P47" s="200"/>
      <c r="Q47" s="200"/>
      <c r="R47" s="200"/>
      <c r="S47" s="200"/>
      <c r="T47" s="200"/>
      <c r="U47" s="222"/>
      <c r="V47" s="198"/>
      <c r="W47" s="33"/>
      <c r="X47" s="220"/>
      <c r="Y47" s="220"/>
      <c r="Z47" s="220"/>
      <c r="AA47" s="220"/>
      <c r="AB47" s="220"/>
    </row>
    <row r="48" spans="1:28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200"/>
      <c r="O48" s="200"/>
      <c r="P48" s="200"/>
      <c r="Q48" s="200"/>
      <c r="R48" s="200"/>
      <c r="S48" s="200"/>
      <c r="T48" s="200"/>
      <c r="U48" s="222"/>
      <c r="V48" s="198"/>
      <c r="W48" s="33"/>
      <c r="X48" s="220"/>
      <c r="Y48" s="220"/>
      <c r="Z48" s="220"/>
      <c r="AA48" s="220"/>
      <c r="AB48" s="220"/>
    </row>
    <row r="49" spans="1:28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200"/>
      <c r="O49" s="200"/>
      <c r="P49" s="200"/>
      <c r="Q49" s="200"/>
      <c r="R49" s="200"/>
      <c r="S49" s="200"/>
      <c r="T49" s="200"/>
      <c r="U49" s="222"/>
      <c r="V49" s="198"/>
      <c r="W49" s="33"/>
      <c r="X49" s="220"/>
      <c r="Y49" s="220"/>
      <c r="Z49" s="220"/>
      <c r="AA49" s="220"/>
      <c r="AB49" s="220"/>
    </row>
    <row r="50" spans="1:28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223"/>
      <c r="O50" s="223"/>
      <c r="P50" s="202"/>
      <c r="Q50" s="202"/>
      <c r="R50" s="202"/>
      <c r="S50" s="202"/>
      <c r="T50" s="202"/>
      <c r="U50" s="202"/>
      <c r="V50" s="199"/>
      <c r="W50" s="195"/>
      <c r="X50" s="224"/>
      <c r="Y50" s="224"/>
      <c r="Z50" s="224"/>
      <c r="AA50" s="224"/>
      <c r="AB50" s="224"/>
    </row>
    <row r="51" spans="1:28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202"/>
      <c r="O51" s="202"/>
      <c r="P51" s="202"/>
      <c r="Q51" s="202"/>
      <c r="R51" s="202"/>
      <c r="S51" s="202"/>
      <c r="T51" s="202"/>
      <c r="U51" s="202"/>
      <c r="V51" s="199"/>
      <c r="W51" s="195"/>
      <c r="X51" s="224"/>
      <c r="Y51" s="224"/>
      <c r="Z51" s="224"/>
      <c r="AA51" s="224"/>
      <c r="AB51" s="224"/>
    </row>
    <row r="52" spans="1:28" x14ac:dyDescent="0.25">
      <c r="K52" s="6">
        <f>SUM(K4:K51)</f>
        <v>33623</v>
      </c>
      <c r="L52" s="6">
        <f>SUM(L4:L51)</f>
        <v>25266.5</v>
      </c>
      <c r="N52" s="218">
        <f>SUMPRODUCT($J$4:$J$51,N4:N51)</f>
        <v>4950.6099999999997</v>
      </c>
      <c r="O52" s="218">
        <f t="shared" ref="O52:AB52" si="2">SUMPRODUCT($J$4:$J$51,O4:O51)</f>
        <v>77698.77</v>
      </c>
      <c r="P52" s="218">
        <f t="shared" si="2"/>
        <v>0</v>
      </c>
      <c r="Q52" s="218">
        <f t="shared" si="2"/>
        <v>939.02</v>
      </c>
      <c r="R52" s="218">
        <f t="shared" si="2"/>
        <v>23156.310000000005</v>
      </c>
      <c r="S52" s="218">
        <f t="shared" si="2"/>
        <v>939.02</v>
      </c>
      <c r="T52" s="218">
        <f t="shared" si="2"/>
        <v>12727.199999999999</v>
      </c>
      <c r="U52" s="218">
        <f t="shared" si="2"/>
        <v>741.58500000000004</v>
      </c>
      <c r="V52" s="216">
        <f t="shared" si="2"/>
        <v>1166.76</v>
      </c>
      <c r="W52" s="216">
        <f t="shared" si="2"/>
        <v>1483.17</v>
      </c>
      <c r="X52" s="212">
        <f t="shared" si="2"/>
        <v>0</v>
      </c>
      <c r="Y52" s="212">
        <f t="shared" si="2"/>
        <v>0</v>
      </c>
      <c r="Z52" s="212">
        <f t="shared" si="2"/>
        <v>0</v>
      </c>
      <c r="AA52" s="212">
        <f t="shared" si="2"/>
        <v>0</v>
      </c>
      <c r="AB52" s="212">
        <f t="shared" si="2"/>
        <v>0</v>
      </c>
    </row>
    <row r="53" spans="1:28" ht="19.05" x14ac:dyDescent="0.25">
      <c r="N53" s="40"/>
      <c r="O53" s="40"/>
    </row>
    <row r="55" spans="1:28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97">
    <mergeCell ref="Y1:Y2"/>
    <mergeCell ref="K1:M1"/>
    <mergeCell ref="B4:B5"/>
    <mergeCell ref="B6:B7"/>
    <mergeCell ref="X1:X2"/>
    <mergeCell ref="W1:W2"/>
    <mergeCell ref="V1:V2"/>
    <mergeCell ref="U1:U2"/>
    <mergeCell ref="T1:T2"/>
    <mergeCell ref="S1:S2"/>
    <mergeCell ref="C22:C23"/>
    <mergeCell ref="O1:O2"/>
    <mergeCell ref="N1:N2"/>
    <mergeCell ref="B12:B13"/>
    <mergeCell ref="B8:B9"/>
    <mergeCell ref="B10:B11"/>
    <mergeCell ref="E12:E13"/>
    <mergeCell ref="AA1:AA2"/>
    <mergeCell ref="AB1:AB2"/>
    <mergeCell ref="A2:M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P1:P2"/>
    <mergeCell ref="Q1:Q2"/>
    <mergeCell ref="R1:R2"/>
    <mergeCell ref="E30:E31"/>
    <mergeCell ref="Z1:Z2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B40:B41"/>
    <mergeCell ref="C40:C41"/>
    <mergeCell ref="E22:E2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C48:C49"/>
    <mergeCell ref="E48:E49"/>
    <mergeCell ref="B50:B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C50:C51"/>
    <mergeCell ref="E50:E51"/>
    <mergeCell ref="G55:T55"/>
    <mergeCell ref="A1:B1"/>
    <mergeCell ref="C1:J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</mergeCells>
  <conditionalFormatting sqref="N4:AB51">
    <cfRule type="cellIs" dxfId="1" priority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W55"/>
  <sheetViews>
    <sheetView topLeftCell="A10" zoomScale="80" zoomScaleNormal="80" workbookViewId="0">
      <selection activeCell="H13" sqref="H13"/>
    </sheetView>
  </sheetViews>
  <sheetFormatPr defaultColWidth="9.75" defaultRowHeight="14.3" x14ac:dyDescent="0.25"/>
  <cols>
    <col min="1" max="1" width="9.25" style="2" customWidth="1"/>
    <col min="2" max="2" width="11.875" style="1" customWidth="1"/>
    <col min="3" max="3" width="20.625" style="1" customWidth="1"/>
    <col min="4" max="4" width="11.75" style="1" customWidth="1"/>
    <col min="5" max="5" width="15.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23" width="15.75" style="5" customWidth="1"/>
    <col min="24" max="16384" width="9.75" style="2"/>
  </cols>
  <sheetData>
    <row r="1" spans="1:23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8" t="s">
        <v>75</v>
      </c>
      <c r="O1" s="328" t="s">
        <v>76</v>
      </c>
      <c r="P1" s="328" t="s">
        <v>77</v>
      </c>
      <c r="Q1" s="328" t="s">
        <v>78</v>
      </c>
      <c r="R1" s="328" t="s">
        <v>79</v>
      </c>
      <c r="S1" s="328" t="s">
        <v>80</v>
      </c>
      <c r="T1" s="328" t="s">
        <v>119</v>
      </c>
      <c r="U1" s="328" t="s">
        <v>120</v>
      </c>
      <c r="V1" s="360" t="s">
        <v>121</v>
      </c>
      <c r="W1" s="360" t="s">
        <v>122</v>
      </c>
    </row>
    <row r="2" spans="1:23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9"/>
      <c r="O2" s="329"/>
      <c r="P2" s="329"/>
      <c r="Q2" s="329"/>
      <c r="R2" s="329"/>
      <c r="S2" s="329"/>
      <c r="T2" s="329"/>
      <c r="U2" s="329"/>
      <c r="V2" s="361"/>
      <c r="W2" s="361"/>
    </row>
    <row r="3" spans="1:23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45063</v>
      </c>
      <c r="O3" s="139">
        <v>45063</v>
      </c>
      <c r="P3" s="139">
        <v>45148</v>
      </c>
      <c r="Q3" s="139">
        <v>45197</v>
      </c>
      <c r="R3" s="139">
        <v>45198</v>
      </c>
      <c r="S3" s="139">
        <v>45198</v>
      </c>
      <c r="T3" s="139">
        <v>45218</v>
      </c>
      <c r="U3" s="139">
        <v>45313</v>
      </c>
      <c r="V3" s="139">
        <v>45401</v>
      </c>
      <c r="W3" s="139">
        <v>45401</v>
      </c>
    </row>
    <row r="4" spans="1:23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>
        <v>3500</v>
      </c>
      <c r="L4" s="76">
        <f t="shared" ref="L4:L51" si="0">K4-(SUM(N4:W4))</f>
        <v>1310</v>
      </c>
      <c r="M4" s="77" t="str">
        <f t="shared" ref="M4:M51" si="1">IF(L4&lt;0,"ATENÇÃO","OK")</f>
        <v>OK</v>
      </c>
      <c r="N4" s="147"/>
      <c r="O4" s="147"/>
      <c r="P4" s="152">
        <v>330</v>
      </c>
      <c r="Q4" s="146"/>
      <c r="R4" s="146"/>
      <c r="S4" s="146"/>
      <c r="T4" s="198"/>
      <c r="U4" s="213">
        <v>1360</v>
      </c>
      <c r="V4" s="213">
        <v>500</v>
      </c>
      <c r="W4" s="194"/>
    </row>
    <row r="5" spans="1:23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>
        <v>15</v>
      </c>
      <c r="L5" s="23">
        <f t="shared" si="0"/>
        <v>12</v>
      </c>
      <c r="M5" s="24" t="str">
        <f t="shared" si="1"/>
        <v>OK</v>
      </c>
      <c r="N5" s="147"/>
      <c r="O5" s="147"/>
      <c r="P5" s="146"/>
      <c r="Q5" s="146"/>
      <c r="R5" s="146"/>
      <c r="S5" s="146"/>
      <c r="T5" s="198"/>
      <c r="U5" s="177">
        <v>1</v>
      </c>
      <c r="V5" s="177">
        <v>2</v>
      </c>
      <c r="W5" s="194"/>
    </row>
    <row r="6" spans="1:23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>
        <v>4200</v>
      </c>
      <c r="L6" s="23">
        <f t="shared" si="0"/>
        <v>3600</v>
      </c>
      <c r="M6" s="24" t="str">
        <f t="shared" si="1"/>
        <v>OK</v>
      </c>
      <c r="N6" s="186">
        <v>400</v>
      </c>
      <c r="O6" s="147"/>
      <c r="P6" s="146"/>
      <c r="Q6" s="152">
        <v>200</v>
      </c>
      <c r="R6" s="146"/>
      <c r="S6" s="146"/>
      <c r="T6" s="198"/>
      <c r="U6" s="191"/>
      <c r="V6" s="189"/>
      <c r="W6" s="194"/>
    </row>
    <row r="7" spans="1:23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>
        <v>15</v>
      </c>
      <c r="L7" s="23">
        <f t="shared" si="0"/>
        <v>9</v>
      </c>
      <c r="M7" s="24" t="str">
        <f t="shared" si="1"/>
        <v>OK</v>
      </c>
      <c r="N7" s="186">
        <v>3</v>
      </c>
      <c r="O7" s="147"/>
      <c r="P7" s="146"/>
      <c r="Q7" s="152">
        <v>3</v>
      </c>
      <c r="R7" s="146"/>
      <c r="S7" s="146"/>
      <c r="T7" s="198"/>
      <c r="U7" s="198"/>
      <c r="V7" s="198"/>
      <c r="W7" s="194"/>
    </row>
    <row r="8" spans="1:23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>
        <v>6500</v>
      </c>
      <c r="L8" s="23">
        <f t="shared" si="0"/>
        <v>5450</v>
      </c>
      <c r="M8" s="24" t="str">
        <f t="shared" si="1"/>
        <v>OK</v>
      </c>
      <c r="N8" s="151"/>
      <c r="O8" s="147"/>
      <c r="P8" s="146"/>
      <c r="Q8" s="146"/>
      <c r="R8" s="146"/>
      <c r="S8" s="146"/>
      <c r="T8" s="186">
        <v>750</v>
      </c>
      <c r="U8" s="191"/>
      <c r="V8" s="189"/>
      <c r="W8" s="225">
        <v>300</v>
      </c>
    </row>
    <row r="9" spans="1:23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>
        <v>18</v>
      </c>
      <c r="L9" s="23">
        <f t="shared" si="0"/>
        <v>5</v>
      </c>
      <c r="M9" s="24" t="str">
        <f t="shared" si="1"/>
        <v>OK</v>
      </c>
      <c r="N9" s="151"/>
      <c r="O9" s="152">
        <v>10</v>
      </c>
      <c r="P9" s="146"/>
      <c r="Q9" s="146"/>
      <c r="R9" s="146"/>
      <c r="S9" s="146"/>
      <c r="T9" s="186">
        <v>2</v>
      </c>
      <c r="U9" s="198"/>
      <c r="V9" s="198"/>
      <c r="W9" s="225">
        <v>1</v>
      </c>
    </row>
    <row r="10" spans="1:23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>
        <v>6000</v>
      </c>
      <c r="L10" s="23">
        <f t="shared" si="0"/>
        <v>5557</v>
      </c>
      <c r="M10" s="24" t="str">
        <f t="shared" si="1"/>
        <v>OK</v>
      </c>
      <c r="N10" s="147"/>
      <c r="O10" s="147"/>
      <c r="P10" s="146"/>
      <c r="Q10" s="146"/>
      <c r="R10" s="152">
        <v>443</v>
      </c>
      <c r="S10" s="146"/>
      <c r="T10" s="198"/>
      <c r="U10" s="191"/>
      <c r="V10" s="189"/>
      <c r="W10" s="194"/>
    </row>
    <row r="11" spans="1:23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>
        <v>15</v>
      </c>
      <c r="L11" s="23">
        <f t="shared" si="0"/>
        <v>14</v>
      </c>
      <c r="M11" s="24" t="str">
        <f t="shared" si="1"/>
        <v>OK</v>
      </c>
      <c r="N11" s="147"/>
      <c r="O11" s="147"/>
      <c r="P11" s="146"/>
      <c r="Q11" s="146"/>
      <c r="R11" s="146"/>
      <c r="S11" s="152">
        <v>1</v>
      </c>
      <c r="T11" s="198"/>
      <c r="U11" s="198"/>
      <c r="V11" s="198"/>
      <c r="W11" s="194"/>
    </row>
    <row r="12" spans="1:23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>
        <v>2500</v>
      </c>
      <c r="L12" s="23">
        <f t="shared" si="0"/>
        <v>2500</v>
      </c>
      <c r="M12" s="24" t="str">
        <f t="shared" si="1"/>
        <v>OK</v>
      </c>
      <c r="N12" s="151"/>
      <c r="O12" s="147"/>
      <c r="P12" s="146"/>
      <c r="Q12" s="146"/>
      <c r="R12" s="146"/>
      <c r="S12" s="146"/>
      <c r="T12" s="198"/>
      <c r="U12" s="191"/>
      <c r="V12" s="189"/>
      <c r="W12" s="194"/>
    </row>
    <row r="13" spans="1:23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>
        <v>25</v>
      </c>
      <c r="L13" s="23">
        <f t="shared" si="0"/>
        <v>25</v>
      </c>
      <c r="M13" s="24" t="str">
        <f t="shared" si="1"/>
        <v>OK</v>
      </c>
      <c r="N13" s="147"/>
      <c r="O13" s="147"/>
      <c r="P13" s="146"/>
      <c r="Q13" s="146"/>
      <c r="R13" s="146"/>
      <c r="S13" s="146"/>
      <c r="T13" s="198"/>
      <c r="U13" s="198"/>
      <c r="V13" s="198"/>
      <c r="W13" s="194"/>
    </row>
    <row r="14" spans="1:23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si="0"/>
        <v>0</v>
      </c>
      <c r="M14" s="24" t="str">
        <f t="shared" si="1"/>
        <v>OK</v>
      </c>
      <c r="N14" s="147"/>
      <c r="O14" s="147"/>
      <c r="P14" s="147"/>
      <c r="Q14" s="146"/>
      <c r="R14" s="147"/>
      <c r="S14" s="146"/>
      <c r="T14" s="197"/>
      <c r="U14" s="190"/>
      <c r="V14" s="198"/>
      <c r="W14" s="194"/>
    </row>
    <row r="15" spans="1:23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0"/>
        <v>0</v>
      </c>
      <c r="M15" s="24" t="str">
        <f t="shared" si="1"/>
        <v>OK</v>
      </c>
      <c r="N15" s="147"/>
      <c r="O15" s="147"/>
      <c r="P15" s="147"/>
      <c r="Q15" s="146"/>
      <c r="R15" s="147"/>
      <c r="S15" s="146"/>
      <c r="T15" s="197"/>
      <c r="U15" s="190"/>
      <c r="V15" s="198"/>
      <c r="W15" s="194"/>
    </row>
    <row r="16" spans="1:23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0"/>
        <v>0</v>
      </c>
      <c r="M16" s="24" t="str">
        <f t="shared" si="1"/>
        <v>OK</v>
      </c>
      <c r="N16" s="147"/>
      <c r="O16" s="147"/>
      <c r="P16" s="146"/>
      <c r="Q16" s="146"/>
      <c r="R16" s="146"/>
      <c r="S16" s="146"/>
      <c r="T16" s="197"/>
      <c r="U16" s="190"/>
      <c r="V16" s="198"/>
      <c r="W16" s="194"/>
    </row>
    <row r="17" spans="1:23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0"/>
        <v>0</v>
      </c>
      <c r="M17" s="24" t="str">
        <f t="shared" si="1"/>
        <v>OK</v>
      </c>
      <c r="N17" s="147"/>
      <c r="O17" s="147"/>
      <c r="P17" s="146"/>
      <c r="Q17" s="146"/>
      <c r="R17" s="146"/>
      <c r="S17" s="146"/>
      <c r="T17" s="197"/>
      <c r="U17" s="190"/>
      <c r="V17" s="198"/>
      <c r="W17" s="194"/>
    </row>
    <row r="18" spans="1:23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0"/>
        <v>0</v>
      </c>
      <c r="M18" s="24" t="str">
        <f t="shared" si="1"/>
        <v>OK</v>
      </c>
      <c r="N18" s="147"/>
      <c r="O18" s="147"/>
      <c r="P18" s="146"/>
      <c r="Q18" s="147"/>
      <c r="R18" s="146"/>
      <c r="S18" s="147"/>
      <c r="T18" s="197"/>
      <c r="U18" s="190"/>
      <c r="V18" s="198"/>
      <c r="W18" s="194"/>
    </row>
    <row r="19" spans="1:23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0"/>
        <v>0</v>
      </c>
      <c r="M19" s="24" t="str">
        <f t="shared" si="1"/>
        <v>OK</v>
      </c>
      <c r="N19" s="147"/>
      <c r="O19" s="147"/>
      <c r="P19" s="146"/>
      <c r="Q19" s="147"/>
      <c r="R19" s="146"/>
      <c r="S19" s="147"/>
      <c r="T19" s="197"/>
      <c r="U19" s="190"/>
      <c r="V19" s="198"/>
      <c r="W19" s="194"/>
    </row>
    <row r="20" spans="1:23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si="0"/>
        <v>0</v>
      </c>
      <c r="M20" s="24" t="str">
        <f t="shared" si="1"/>
        <v>OK</v>
      </c>
      <c r="N20" s="150"/>
      <c r="O20" s="148"/>
      <c r="P20" s="149"/>
      <c r="Q20" s="149"/>
      <c r="R20" s="149"/>
      <c r="S20" s="149"/>
      <c r="T20" s="199"/>
      <c r="U20" s="199"/>
      <c r="V20" s="199"/>
      <c r="W20" s="199"/>
    </row>
    <row r="21" spans="1:23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0"/>
        <v>0</v>
      </c>
      <c r="M21" s="24" t="str">
        <f t="shared" si="1"/>
        <v>OK</v>
      </c>
      <c r="N21" s="149"/>
      <c r="O21" s="149"/>
      <c r="P21" s="149"/>
      <c r="Q21" s="149"/>
      <c r="R21" s="149"/>
      <c r="S21" s="149"/>
      <c r="T21" s="199"/>
      <c r="U21" s="199"/>
      <c r="V21" s="199"/>
      <c r="W21" s="199"/>
    </row>
    <row r="22" spans="1:23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50"/>
      <c r="O22" s="148"/>
      <c r="P22" s="149"/>
      <c r="Q22" s="149"/>
      <c r="R22" s="149"/>
      <c r="S22" s="149"/>
      <c r="T22" s="199"/>
      <c r="U22" s="199"/>
      <c r="V22" s="199"/>
      <c r="W22" s="199"/>
    </row>
    <row r="23" spans="1:23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49"/>
      <c r="O23" s="149"/>
      <c r="P23" s="149"/>
      <c r="Q23" s="149"/>
      <c r="R23" s="149"/>
      <c r="S23" s="149"/>
      <c r="T23" s="199"/>
      <c r="U23" s="199"/>
      <c r="V23" s="199"/>
      <c r="W23" s="199"/>
    </row>
    <row r="24" spans="1:23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147"/>
      <c r="O24" s="147"/>
      <c r="P24" s="147"/>
      <c r="Q24" s="146"/>
      <c r="R24" s="147"/>
      <c r="S24" s="146"/>
      <c r="T24" s="197"/>
      <c r="U24" s="190"/>
      <c r="V24" s="198"/>
      <c r="W24" s="194"/>
    </row>
    <row r="25" spans="1:23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147"/>
      <c r="O25" s="147"/>
      <c r="P25" s="147"/>
      <c r="Q25" s="146"/>
      <c r="R25" s="147"/>
      <c r="S25" s="146"/>
      <c r="T25" s="197"/>
      <c r="U25" s="190"/>
      <c r="V25" s="198"/>
      <c r="W25" s="194"/>
    </row>
    <row r="26" spans="1:23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0"/>
        <v>0</v>
      </c>
      <c r="M26" s="24" t="str">
        <f t="shared" si="1"/>
        <v>OK</v>
      </c>
      <c r="N26" s="147"/>
      <c r="O26" s="147"/>
      <c r="P26" s="146"/>
      <c r="Q26" s="146"/>
      <c r="R26" s="146"/>
      <c r="S26" s="146"/>
      <c r="T26" s="197"/>
      <c r="U26" s="190"/>
      <c r="V26" s="198"/>
      <c r="W26" s="194"/>
    </row>
    <row r="27" spans="1:23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0"/>
        <v>0</v>
      </c>
      <c r="M27" s="24" t="str">
        <f t="shared" si="1"/>
        <v>OK</v>
      </c>
      <c r="N27" s="147"/>
      <c r="O27" s="147"/>
      <c r="P27" s="146"/>
      <c r="Q27" s="146"/>
      <c r="R27" s="146"/>
      <c r="S27" s="146"/>
      <c r="T27" s="197"/>
      <c r="U27" s="190"/>
      <c r="V27" s="198"/>
      <c r="W27" s="194"/>
    </row>
    <row r="28" spans="1:23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0"/>
        <v>0</v>
      </c>
      <c r="M28" s="24" t="str">
        <f t="shared" si="1"/>
        <v>OK</v>
      </c>
      <c r="N28" s="147"/>
      <c r="O28" s="147"/>
      <c r="P28" s="146"/>
      <c r="Q28" s="147"/>
      <c r="R28" s="146"/>
      <c r="S28" s="147"/>
      <c r="T28" s="197"/>
      <c r="U28" s="190"/>
      <c r="V28" s="198"/>
      <c r="W28" s="194"/>
    </row>
    <row r="29" spans="1:23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0"/>
        <v>0</v>
      </c>
      <c r="M29" s="24" t="str">
        <f t="shared" si="1"/>
        <v>OK</v>
      </c>
      <c r="N29" s="147"/>
      <c r="O29" s="147"/>
      <c r="P29" s="146"/>
      <c r="Q29" s="147"/>
      <c r="R29" s="146"/>
      <c r="S29" s="147"/>
      <c r="T29" s="197"/>
      <c r="U29" s="190"/>
      <c r="V29" s="198"/>
      <c r="W29" s="194"/>
    </row>
    <row r="30" spans="1:23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0"/>
        <v>0</v>
      </c>
      <c r="M30" s="24" t="str">
        <f t="shared" si="1"/>
        <v>OK</v>
      </c>
      <c r="N30" s="150"/>
      <c r="O30" s="148"/>
      <c r="P30" s="149"/>
      <c r="Q30" s="149"/>
      <c r="R30" s="149"/>
      <c r="S30" s="149"/>
      <c r="T30" s="199"/>
      <c r="U30" s="199"/>
      <c r="V30" s="199"/>
      <c r="W30" s="199"/>
    </row>
    <row r="31" spans="1:23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0"/>
        <v>0</v>
      </c>
      <c r="M31" s="24" t="str">
        <f t="shared" si="1"/>
        <v>OK</v>
      </c>
      <c r="N31" s="149"/>
      <c r="O31" s="149"/>
      <c r="P31" s="149"/>
      <c r="Q31" s="149"/>
      <c r="R31" s="149"/>
      <c r="S31" s="149"/>
      <c r="T31" s="199"/>
      <c r="U31" s="199"/>
      <c r="V31" s="199"/>
      <c r="W31" s="199"/>
    </row>
    <row r="32" spans="1:23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0"/>
        <v>0</v>
      </c>
      <c r="M32" s="24" t="str">
        <f t="shared" si="1"/>
        <v>OK</v>
      </c>
      <c r="N32" s="149"/>
      <c r="O32" s="149"/>
      <c r="P32" s="149"/>
      <c r="Q32" s="149"/>
      <c r="R32" s="149"/>
      <c r="S32" s="149"/>
      <c r="T32" s="199"/>
      <c r="U32" s="199"/>
      <c r="V32" s="199"/>
      <c r="W32" s="199"/>
    </row>
    <row r="33" spans="1:23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0"/>
        <v>0</v>
      </c>
      <c r="M33" s="24" t="str">
        <f t="shared" si="1"/>
        <v>OK</v>
      </c>
      <c r="N33" s="149"/>
      <c r="O33" s="149"/>
      <c r="P33" s="149"/>
      <c r="Q33" s="149"/>
      <c r="R33" s="149"/>
      <c r="S33" s="149"/>
      <c r="T33" s="199"/>
      <c r="U33" s="199"/>
      <c r="V33" s="199"/>
      <c r="W33" s="199"/>
    </row>
    <row r="34" spans="1:23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0"/>
        <v>0</v>
      </c>
      <c r="M34" s="24" t="str">
        <f t="shared" si="1"/>
        <v>OK</v>
      </c>
      <c r="N34" s="149"/>
      <c r="O34" s="149"/>
      <c r="P34" s="149"/>
      <c r="Q34" s="149"/>
      <c r="R34" s="149"/>
      <c r="S34" s="149"/>
      <c r="T34" s="199"/>
      <c r="U34" s="199"/>
      <c r="V34" s="199"/>
      <c r="W34" s="199"/>
    </row>
    <row r="35" spans="1:23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0"/>
        <v>0</v>
      </c>
      <c r="M35" s="24" t="str">
        <f t="shared" si="1"/>
        <v>OK</v>
      </c>
      <c r="N35" s="149"/>
      <c r="O35" s="149"/>
      <c r="P35" s="149"/>
      <c r="Q35" s="149"/>
      <c r="R35" s="149"/>
      <c r="S35" s="149"/>
      <c r="T35" s="199"/>
      <c r="U35" s="199"/>
      <c r="V35" s="199"/>
      <c r="W35" s="199"/>
    </row>
    <row r="36" spans="1:23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0"/>
        <v>0</v>
      </c>
      <c r="M36" s="24" t="str">
        <f t="shared" si="1"/>
        <v>OK</v>
      </c>
      <c r="N36" s="149"/>
      <c r="O36" s="149"/>
      <c r="P36" s="149"/>
      <c r="Q36" s="149"/>
      <c r="R36" s="149"/>
      <c r="S36" s="149"/>
      <c r="T36" s="199"/>
      <c r="U36" s="199"/>
      <c r="V36" s="199"/>
      <c r="W36" s="199"/>
    </row>
    <row r="37" spans="1:23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0"/>
        <v>0</v>
      </c>
      <c r="M37" s="24" t="str">
        <f t="shared" si="1"/>
        <v>OK</v>
      </c>
      <c r="N37" s="149"/>
      <c r="O37" s="149"/>
      <c r="P37" s="149"/>
      <c r="Q37" s="149"/>
      <c r="R37" s="149"/>
      <c r="S37" s="149"/>
      <c r="T37" s="199"/>
      <c r="U37" s="199"/>
      <c r="V37" s="199"/>
      <c r="W37" s="199"/>
    </row>
    <row r="38" spans="1:23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55"/>
      <c r="L38" s="23">
        <f t="shared" si="0"/>
        <v>0</v>
      </c>
      <c r="M38" s="24" t="str">
        <f t="shared" si="1"/>
        <v>OK</v>
      </c>
      <c r="N38" s="149"/>
      <c r="O38" s="149"/>
      <c r="P38" s="149"/>
      <c r="Q38" s="149"/>
      <c r="R38" s="149"/>
      <c r="S38" s="149"/>
      <c r="T38" s="199"/>
      <c r="U38" s="199"/>
      <c r="V38" s="199"/>
      <c r="W38" s="199"/>
    </row>
    <row r="39" spans="1:23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55"/>
      <c r="L39" s="23">
        <f t="shared" si="0"/>
        <v>0</v>
      </c>
      <c r="M39" s="24" t="str">
        <f t="shared" si="1"/>
        <v>OK</v>
      </c>
      <c r="N39" s="149"/>
      <c r="O39" s="149"/>
      <c r="P39" s="149"/>
      <c r="Q39" s="149"/>
      <c r="R39" s="149"/>
      <c r="S39" s="149"/>
      <c r="T39" s="199"/>
      <c r="U39" s="199"/>
      <c r="V39" s="199"/>
      <c r="W39" s="199"/>
    </row>
    <row r="40" spans="1:23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49"/>
      <c r="O40" s="149"/>
      <c r="P40" s="149"/>
      <c r="Q40" s="149"/>
      <c r="R40" s="149"/>
      <c r="S40" s="149"/>
      <c r="T40" s="199"/>
      <c r="U40" s="199"/>
      <c r="V40" s="199"/>
      <c r="W40" s="199"/>
    </row>
    <row r="41" spans="1:23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49"/>
      <c r="O41" s="149"/>
      <c r="P41" s="149"/>
      <c r="Q41" s="149"/>
      <c r="R41" s="149"/>
      <c r="S41" s="149"/>
      <c r="T41" s="199"/>
      <c r="U41" s="199"/>
      <c r="V41" s="199"/>
      <c r="W41" s="199"/>
    </row>
    <row r="42" spans="1:23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147"/>
      <c r="O42" s="147"/>
      <c r="P42" s="147"/>
      <c r="Q42" s="146"/>
      <c r="R42" s="147"/>
      <c r="S42" s="146"/>
      <c r="T42" s="197"/>
      <c r="U42" s="190"/>
      <c r="V42" s="198"/>
      <c r="W42" s="194"/>
    </row>
    <row r="43" spans="1:23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147"/>
      <c r="O43" s="147"/>
      <c r="P43" s="147"/>
      <c r="Q43" s="146"/>
      <c r="R43" s="147"/>
      <c r="S43" s="146"/>
      <c r="T43" s="197"/>
      <c r="U43" s="190"/>
      <c r="V43" s="198"/>
      <c r="W43" s="194"/>
    </row>
    <row r="44" spans="1:23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147"/>
      <c r="O44" s="147"/>
      <c r="P44" s="146"/>
      <c r="Q44" s="146"/>
      <c r="R44" s="146"/>
      <c r="S44" s="146"/>
      <c r="T44" s="197"/>
      <c r="U44" s="190"/>
      <c r="V44" s="198"/>
      <c r="W44" s="194"/>
    </row>
    <row r="45" spans="1:23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147"/>
      <c r="O45" s="147"/>
      <c r="P45" s="146"/>
      <c r="Q45" s="146"/>
      <c r="R45" s="146"/>
      <c r="S45" s="146"/>
      <c r="T45" s="197"/>
      <c r="U45" s="190"/>
      <c r="V45" s="198"/>
      <c r="W45" s="194"/>
    </row>
    <row r="46" spans="1:23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147"/>
      <c r="O46" s="147"/>
      <c r="P46" s="146"/>
      <c r="Q46" s="147"/>
      <c r="R46" s="146"/>
      <c r="S46" s="147"/>
      <c r="T46" s="197"/>
      <c r="U46" s="190"/>
      <c r="V46" s="198"/>
      <c r="W46" s="194"/>
    </row>
    <row r="47" spans="1:23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147"/>
      <c r="O47" s="147"/>
      <c r="P47" s="146"/>
      <c r="Q47" s="147"/>
      <c r="R47" s="146"/>
      <c r="S47" s="147"/>
      <c r="T47" s="197"/>
      <c r="U47" s="190"/>
      <c r="V47" s="198"/>
      <c r="W47" s="194"/>
    </row>
    <row r="48" spans="1:23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147"/>
      <c r="O48" s="147"/>
      <c r="P48" s="146"/>
      <c r="Q48" s="147"/>
      <c r="R48" s="146"/>
      <c r="S48" s="147"/>
      <c r="T48" s="197"/>
      <c r="U48" s="190"/>
      <c r="V48" s="198"/>
      <c r="W48" s="194"/>
    </row>
    <row r="49" spans="1:23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147"/>
      <c r="O49" s="147"/>
      <c r="P49" s="146"/>
      <c r="Q49" s="147"/>
      <c r="R49" s="146"/>
      <c r="S49" s="147"/>
      <c r="T49" s="197"/>
      <c r="U49" s="190"/>
      <c r="V49" s="198"/>
      <c r="W49" s="194"/>
    </row>
    <row r="50" spans="1:23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150"/>
      <c r="O50" s="148"/>
      <c r="P50" s="149"/>
      <c r="Q50" s="149"/>
      <c r="R50" s="149"/>
      <c r="S50" s="149"/>
      <c r="T50" s="199"/>
      <c r="U50" s="199"/>
      <c r="V50" s="199"/>
      <c r="W50" s="199"/>
    </row>
    <row r="51" spans="1:23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149"/>
      <c r="O51" s="149"/>
      <c r="P51" s="149"/>
      <c r="Q51" s="149"/>
      <c r="R51" s="149"/>
      <c r="S51" s="149"/>
      <c r="T51" s="199"/>
      <c r="U51" s="199"/>
      <c r="V51" s="199"/>
      <c r="W51" s="199"/>
    </row>
    <row r="52" spans="1:23" x14ac:dyDescent="0.25">
      <c r="N52" s="212">
        <f>SUMPRODUCT($J$4:$J$51,N4:N51)</f>
        <v>7964.28</v>
      </c>
      <c r="O52" s="212">
        <f t="shared" ref="O52:W52" si="2">SUMPRODUCT($J$4:$J$51,O4:O51)</f>
        <v>16062.9</v>
      </c>
      <c r="P52" s="212">
        <f t="shared" si="2"/>
        <v>1983.3</v>
      </c>
      <c r="Q52" s="212">
        <f t="shared" si="2"/>
        <v>5732.28</v>
      </c>
      <c r="R52" s="212">
        <f t="shared" si="2"/>
        <v>5612.81</v>
      </c>
      <c r="S52" s="212">
        <f t="shared" si="2"/>
        <v>1483.17</v>
      </c>
      <c r="T52" s="212">
        <f t="shared" si="2"/>
        <v>10435.080000000002</v>
      </c>
      <c r="U52" s="212">
        <f t="shared" si="2"/>
        <v>9112.619999999999</v>
      </c>
      <c r="V52" s="212">
        <f t="shared" si="2"/>
        <v>4883.04</v>
      </c>
      <c r="W52" s="212">
        <f t="shared" si="2"/>
        <v>4495.2900000000009</v>
      </c>
    </row>
    <row r="53" spans="1:23" ht="19.05" x14ac:dyDescent="0.25">
      <c r="N53" s="40"/>
      <c r="O53" s="40"/>
      <c r="V53" s="226"/>
      <c r="W53" s="226"/>
    </row>
    <row r="54" spans="1:23" x14ac:dyDescent="0.25">
      <c r="V54" s="226"/>
      <c r="W54" s="226"/>
    </row>
    <row r="55" spans="1:23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92">
    <mergeCell ref="A1:B1"/>
    <mergeCell ref="C1:J1"/>
    <mergeCell ref="S1:S2"/>
    <mergeCell ref="P1:P2"/>
    <mergeCell ref="Q1:Q2"/>
    <mergeCell ref="R1:R2"/>
    <mergeCell ref="B4:B5"/>
    <mergeCell ref="B6:B7"/>
    <mergeCell ref="W1:W2"/>
    <mergeCell ref="U1:U2"/>
    <mergeCell ref="V1:V2"/>
    <mergeCell ref="N1:N2"/>
    <mergeCell ref="O1:O2"/>
    <mergeCell ref="T1:T2"/>
    <mergeCell ref="K1:M1"/>
    <mergeCell ref="A2:M2"/>
    <mergeCell ref="A4:A13"/>
    <mergeCell ref="C4:C5"/>
    <mergeCell ref="E4:E5"/>
    <mergeCell ref="C6:C7"/>
    <mergeCell ref="E6:E7"/>
    <mergeCell ref="C8:C9"/>
    <mergeCell ref="A14:A23"/>
    <mergeCell ref="B14:B15"/>
    <mergeCell ref="C14:C15"/>
    <mergeCell ref="E14:E15"/>
    <mergeCell ref="B16:B17"/>
    <mergeCell ref="C16:C17"/>
    <mergeCell ref="B8:B9"/>
    <mergeCell ref="B10:B11"/>
    <mergeCell ref="B12:B13"/>
    <mergeCell ref="E30:E31"/>
    <mergeCell ref="E16:E17"/>
    <mergeCell ref="B18:B19"/>
    <mergeCell ref="C18:C19"/>
    <mergeCell ref="E18:E19"/>
    <mergeCell ref="B20:B21"/>
    <mergeCell ref="C20:C21"/>
    <mergeCell ref="E20:E21"/>
    <mergeCell ref="E8:E9"/>
    <mergeCell ref="C10:C11"/>
    <mergeCell ref="E10:E11"/>
    <mergeCell ref="C12:C13"/>
    <mergeCell ref="E12:E13"/>
    <mergeCell ref="E40:E41"/>
    <mergeCell ref="B22:B23"/>
    <mergeCell ref="C22:C23"/>
    <mergeCell ref="E22:E23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50:E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B40:B41"/>
    <mergeCell ref="C40:C41"/>
    <mergeCell ref="G55:T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C55"/>
  <sheetViews>
    <sheetView topLeftCell="A32" zoomScale="80" zoomScaleNormal="80" workbookViewId="0">
      <pane xSplit="13" topLeftCell="N1" activePane="topRight" state="frozen"/>
      <selection pane="topRight" activeCell="M52" sqref="M52"/>
    </sheetView>
  </sheetViews>
  <sheetFormatPr defaultColWidth="9.75" defaultRowHeight="14.3" x14ac:dyDescent="0.25"/>
  <cols>
    <col min="1" max="1" width="7.75" style="2" customWidth="1"/>
    <col min="2" max="2" width="7.75" style="1" customWidth="1"/>
    <col min="3" max="3" width="12.75" style="1" customWidth="1"/>
    <col min="4" max="4" width="11.75" style="1" customWidth="1"/>
    <col min="5" max="5" width="13.625" style="1" customWidth="1"/>
    <col min="6" max="6" width="11.875" style="1" customWidth="1"/>
    <col min="7" max="7" width="9.125" style="26" customWidth="1"/>
    <col min="8" max="8" width="12.25" style="1" customWidth="1"/>
    <col min="9" max="9" width="10.75" style="1" customWidth="1"/>
    <col min="10" max="10" width="10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7.125" style="5" bestFit="1" customWidth="1"/>
    <col min="16" max="16" width="18.375" style="5" bestFit="1" customWidth="1"/>
    <col min="17" max="21" width="15.75" style="5" customWidth="1"/>
    <col min="22" max="29" width="15.75" style="2" customWidth="1"/>
    <col min="30" max="16384" width="9.75" style="2"/>
  </cols>
  <sheetData>
    <row r="1" spans="1:29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8" t="s">
        <v>85</v>
      </c>
      <c r="O1" s="360" t="s">
        <v>86</v>
      </c>
      <c r="P1" s="360" t="s">
        <v>87</v>
      </c>
      <c r="Q1" s="328" t="s">
        <v>88</v>
      </c>
      <c r="R1" s="328" t="s">
        <v>123</v>
      </c>
      <c r="S1" s="328" t="s">
        <v>124</v>
      </c>
      <c r="T1" s="360" t="s">
        <v>125</v>
      </c>
      <c r="U1" s="328" t="s">
        <v>126</v>
      </c>
      <c r="V1" s="328" t="s">
        <v>127</v>
      </c>
      <c r="W1" s="328" t="s">
        <v>128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</row>
    <row r="2" spans="1:29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9"/>
      <c r="O2" s="361"/>
      <c r="P2" s="361"/>
      <c r="Q2" s="329"/>
      <c r="R2" s="329"/>
      <c r="S2" s="329"/>
      <c r="T2" s="361"/>
      <c r="U2" s="329"/>
      <c r="V2" s="329"/>
      <c r="W2" s="329"/>
      <c r="X2" s="327"/>
      <c r="Y2" s="327"/>
      <c r="Z2" s="327"/>
      <c r="AA2" s="327"/>
      <c r="AB2" s="327"/>
      <c r="AC2" s="327"/>
    </row>
    <row r="3" spans="1:29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45063</v>
      </c>
      <c r="O3" s="139">
        <v>45063</v>
      </c>
      <c r="P3" s="139">
        <v>45063</v>
      </c>
      <c r="Q3" s="139">
        <v>45096</v>
      </c>
      <c r="R3" s="139">
        <v>45229</v>
      </c>
      <c r="S3" s="139">
        <v>45231</v>
      </c>
      <c r="T3" s="139">
        <v>45253</v>
      </c>
      <c r="U3" s="139">
        <v>45330</v>
      </c>
      <c r="V3" s="139">
        <v>45330</v>
      </c>
      <c r="W3" s="139">
        <v>45364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</row>
    <row r="4" spans="1:29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75">
        <v>1000</v>
      </c>
      <c r="L4" s="76">
        <f t="shared" ref="L4:L51" si="0">K4-(SUM(N4:AC4))</f>
        <v>208</v>
      </c>
      <c r="M4" s="77" t="str">
        <f t="shared" ref="M4:M51" si="1">IF(L4&lt;0,"ATENÇÃO","OK")</f>
        <v>OK</v>
      </c>
      <c r="N4" s="169"/>
      <c r="O4" s="169"/>
      <c r="P4" s="168"/>
      <c r="Q4" s="168"/>
      <c r="R4" s="186">
        <f>1000-208</f>
        <v>792</v>
      </c>
      <c r="S4" s="197"/>
      <c r="T4" s="198"/>
      <c r="U4" s="194"/>
      <c r="V4" s="197"/>
      <c r="W4" s="194"/>
      <c r="X4" s="33"/>
      <c r="Y4" s="33"/>
      <c r="Z4" s="33"/>
      <c r="AA4" s="33"/>
      <c r="AB4" s="33"/>
      <c r="AC4" s="33"/>
    </row>
    <row r="5" spans="1:29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55">
        <f>5+5</f>
        <v>10</v>
      </c>
      <c r="L5" s="23">
        <f t="shared" si="0"/>
        <v>0</v>
      </c>
      <c r="M5" s="24" t="str">
        <f t="shared" si="1"/>
        <v>OK</v>
      </c>
      <c r="N5" s="169"/>
      <c r="O5" s="169"/>
      <c r="P5" s="168"/>
      <c r="Q5" s="168"/>
      <c r="R5" s="186">
        <v>5</v>
      </c>
      <c r="S5" s="186">
        <v>5</v>
      </c>
      <c r="T5" s="198"/>
      <c r="U5" s="194"/>
      <c r="V5" s="197"/>
      <c r="W5" s="194"/>
      <c r="X5" s="33"/>
      <c r="Y5" s="33"/>
      <c r="Z5" s="33"/>
      <c r="AA5" s="33"/>
      <c r="AB5" s="33"/>
      <c r="AC5" s="33"/>
    </row>
    <row r="6" spans="1:29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11"/>
      <c r="L6" s="23">
        <f t="shared" si="0"/>
        <v>0</v>
      </c>
      <c r="M6" s="24" t="str">
        <f t="shared" si="1"/>
        <v>OK</v>
      </c>
      <c r="N6" s="166"/>
      <c r="O6" s="169"/>
      <c r="P6" s="168"/>
      <c r="Q6" s="168"/>
      <c r="R6" s="197"/>
      <c r="S6" s="197"/>
      <c r="T6" s="198"/>
      <c r="U6" s="194"/>
      <c r="V6" s="197"/>
      <c r="W6" s="194"/>
      <c r="X6" s="33"/>
      <c r="Y6" s="33"/>
      <c r="Z6" s="33"/>
      <c r="AA6" s="33"/>
      <c r="AB6" s="33"/>
      <c r="AC6" s="33"/>
    </row>
    <row r="7" spans="1:29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11">
        <v>2</v>
      </c>
      <c r="L7" s="23">
        <f t="shared" si="0"/>
        <v>2</v>
      </c>
      <c r="M7" s="24" t="str">
        <f t="shared" si="1"/>
        <v>OK</v>
      </c>
      <c r="N7" s="166"/>
      <c r="O7" s="169"/>
      <c r="P7" s="168"/>
      <c r="Q7" s="168"/>
      <c r="R7" s="197"/>
      <c r="S7" s="197"/>
      <c r="T7" s="198"/>
      <c r="U7" s="194"/>
      <c r="V7" s="197"/>
      <c r="W7" s="194"/>
      <c r="X7" s="33"/>
      <c r="Y7" s="33"/>
      <c r="Z7" s="33"/>
      <c r="AA7" s="33"/>
      <c r="AB7" s="33"/>
      <c r="AC7" s="33"/>
    </row>
    <row r="8" spans="1:29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55"/>
      <c r="L8" s="23">
        <f t="shared" si="0"/>
        <v>0</v>
      </c>
      <c r="M8" s="24" t="str">
        <f t="shared" si="1"/>
        <v>OK</v>
      </c>
      <c r="N8" s="166"/>
      <c r="O8" s="169"/>
      <c r="P8" s="168"/>
      <c r="Q8" s="168"/>
      <c r="R8" s="197"/>
      <c r="S8" s="197"/>
      <c r="T8" s="198"/>
      <c r="U8" s="194"/>
      <c r="V8" s="197"/>
      <c r="W8" s="194"/>
      <c r="X8" s="33"/>
      <c r="Y8" s="33"/>
      <c r="Z8" s="33"/>
      <c r="AA8" s="33"/>
      <c r="AB8" s="33"/>
      <c r="AC8" s="33"/>
    </row>
    <row r="9" spans="1:29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55"/>
      <c r="L9" s="23">
        <f t="shared" si="0"/>
        <v>0</v>
      </c>
      <c r="M9" s="24" t="str">
        <f t="shared" si="1"/>
        <v>OK</v>
      </c>
      <c r="N9" s="166"/>
      <c r="O9" s="169"/>
      <c r="P9" s="168"/>
      <c r="Q9" s="168"/>
      <c r="R9" s="197"/>
      <c r="S9" s="197"/>
      <c r="T9" s="198"/>
      <c r="U9" s="194"/>
      <c r="V9" s="197"/>
      <c r="W9" s="194"/>
      <c r="X9" s="33"/>
      <c r="Y9" s="33"/>
      <c r="Z9" s="33"/>
      <c r="AA9" s="33"/>
      <c r="AB9" s="33"/>
      <c r="AC9" s="33"/>
    </row>
    <row r="10" spans="1:29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11"/>
      <c r="L10" s="23">
        <f t="shared" si="0"/>
        <v>0</v>
      </c>
      <c r="M10" s="24" t="str">
        <f t="shared" si="1"/>
        <v>OK</v>
      </c>
      <c r="N10" s="169"/>
      <c r="O10" s="169"/>
      <c r="P10" s="168"/>
      <c r="Q10" s="168"/>
      <c r="R10" s="197"/>
      <c r="S10" s="197"/>
      <c r="T10" s="198"/>
      <c r="U10" s="194"/>
      <c r="V10" s="197"/>
      <c r="W10" s="194"/>
      <c r="X10" s="33"/>
      <c r="Y10" s="33"/>
      <c r="Z10" s="33"/>
      <c r="AA10" s="33"/>
      <c r="AB10" s="33"/>
      <c r="AC10" s="33"/>
    </row>
    <row r="11" spans="1:29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11"/>
      <c r="L11" s="23">
        <f t="shared" si="0"/>
        <v>0</v>
      </c>
      <c r="M11" s="24" t="str">
        <f t="shared" si="1"/>
        <v>OK</v>
      </c>
      <c r="N11" s="169"/>
      <c r="O11" s="169"/>
      <c r="P11" s="168"/>
      <c r="Q11" s="168"/>
      <c r="R11" s="197"/>
      <c r="S11" s="197"/>
      <c r="T11" s="198"/>
      <c r="U11" s="194"/>
      <c r="V11" s="197"/>
      <c r="W11" s="194"/>
      <c r="X11" s="33"/>
      <c r="Y11" s="33"/>
      <c r="Z11" s="33"/>
      <c r="AA11" s="33"/>
      <c r="AB11" s="33"/>
      <c r="AC11" s="33"/>
    </row>
    <row r="12" spans="1:29" ht="30.1" customHeight="1" x14ac:dyDescent="0.25">
      <c r="A12" s="337"/>
      <c r="B12" s="330">
        <v>5</v>
      </c>
      <c r="C12" s="319" t="s">
        <v>36</v>
      </c>
      <c r="D12" s="230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55">
        <v>15000</v>
      </c>
      <c r="L12" s="23">
        <f t="shared" si="0"/>
        <v>4307</v>
      </c>
      <c r="M12" s="24" t="str">
        <f t="shared" si="1"/>
        <v>OK</v>
      </c>
      <c r="N12" s="171">
        <v>3000</v>
      </c>
      <c r="O12" s="171">
        <f>1500-758</f>
        <v>742</v>
      </c>
      <c r="P12" s="171">
        <f>1700-942</f>
        <v>758</v>
      </c>
      <c r="Q12" s="171">
        <v>2000</v>
      </c>
      <c r="R12" s="138"/>
      <c r="S12" s="197"/>
      <c r="T12" s="186">
        <f>2000-1507</f>
        <v>493</v>
      </c>
      <c r="U12" s="227">
        <v>1000</v>
      </c>
      <c r="V12" s="186">
        <v>1500</v>
      </c>
      <c r="W12" s="227">
        <v>1200</v>
      </c>
      <c r="X12" s="33"/>
      <c r="Y12" s="33"/>
      <c r="Z12" s="33"/>
      <c r="AA12" s="33"/>
      <c r="AB12" s="33"/>
      <c r="AC12" s="33"/>
    </row>
    <row r="13" spans="1:29" ht="30.1" customHeight="1" thickBot="1" x14ac:dyDescent="0.3">
      <c r="A13" s="338"/>
      <c r="B13" s="331"/>
      <c r="C13" s="319"/>
      <c r="D13" s="230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55">
        <v>20</v>
      </c>
      <c r="L13" s="23">
        <f t="shared" si="0"/>
        <v>1</v>
      </c>
      <c r="M13" s="24" t="str">
        <f t="shared" si="1"/>
        <v>OK</v>
      </c>
      <c r="N13" s="171">
        <v>5</v>
      </c>
      <c r="O13" s="171">
        <f>3-2</f>
        <v>1</v>
      </c>
      <c r="P13" s="171">
        <f>5-3</f>
        <v>2</v>
      </c>
      <c r="Q13" s="171">
        <v>5</v>
      </c>
      <c r="R13" s="138"/>
      <c r="S13" s="197"/>
      <c r="T13" s="186">
        <f>2-2</f>
        <v>0</v>
      </c>
      <c r="U13" s="227">
        <v>1</v>
      </c>
      <c r="V13" s="186">
        <v>3</v>
      </c>
      <c r="W13" s="227">
        <v>2</v>
      </c>
      <c r="X13" s="33"/>
      <c r="Y13" s="33"/>
      <c r="Z13" s="33"/>
      <c r="AA13" s="33"/>
      <c r="AB13" s="33"/>
      <c r="AC13" s="33"/>
    </row>
    <row r="14" spans="1:29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11"/>
      <c r="L14" s="23">
        <f t="shared" si="0"/>
        <v>0</v>
      </c>
      <c r="M14" s="24" t="str">
        <f t="shared" si="1"/>
        <v>OK</v>
      </c>
      <c r="N14" s="169"/>
      <c r="O14" s="169"/>
      <c r="P14" s="169"/>
      <c r="Q14" s="168"/>
      <c r="R14" s="137"/>
      <c r="S14" s="197"/>
      <c r="T14" s="197"/>
      <c r="U14" s="194"/>
      <c r="V14" s="197"/>
      <c r="W14" s="194"/>
      <c r="X14" s="33"/>
      <c r="Y14" s="33"/>
      <c r="Z14" s="33"/>
      <c r="AA14" s="33"/>
      <c r="AB14" s="33"/>
      <c r="AC14" s="33"/>
    </row>
    <row r="15" spans="1:29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11"/>
      <c r="L15" s="23">
        <f t="shared" si="0"/>
        <v>0</v>
      </c>
      <c r="M15" s="24" t="str">
        <f t="shared" si="1"/>
        <v>OK</v>
      </c>
      <c r="N15" s="169"/>
      <c r="O15" s="169"/>
      <c r="P15" s="169"/>
      <c r="Q15" s="168"/>
      <c r="R15" s="198"/>
      <c r="S15" s="197"/>
      <c r="T15" s="197"/>
      <c r="U15" s="228"/>
      <c r="V15" s="197"/>
      <c r="W15" s="194"/>
      <c r="X15" s="33"/>
      <c r="Y15" s="33"/>
      <c r="Z15" s="33"/>
      <c r="AA15" s="33"/>
      <c r="AB15" s="33"/>
      <c r="AC15" s="33"/>
    </row>
    <row r="16" spans="1:29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55"/>
      <c r="L16" s="23">
        <f t="shared" si="0"/>
        <v>0</v>
      </c>
      <c r="M16" s="24" t="str">
        <f t="shared" si="1"/>
        <v>OK</v>
      </c>
      <c r="N16" s="169"/>
      <c r="O16" s="169"/>
      <c r="P16" s="168"/>
      <c r="Q16" s="168"/>
      <c r="R16" s="197"/>
      <c r="S16" s="197"/>
      <c r="T16" s="197"/>
      <c r="U16" s="228"/>
      <c r="V16" s="198"/>
      <c r="W16" s="194"/>
      <c r="X16" s="33"/>
      <c r="Y16" s="33"/>
      <c r="Z16" s="33"/>
      <c r="AA16" s="33"/>
      <c r="AB16" s="33"/>
      <c r="AC16" s="33"/>
    </row>
    <row r="17" spans="1:29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55"/>
      <c r="L17" s="23">
        <f t="shared" si="0"/>
        <v>0</v>
      </c>
      <c r="M17" s="24" t="str">
        <f t="shared" si="1"/>
        <v>OK</v>
      </c>
      <c r="N17" s="169"/>
      <c r="O17" s="169"/>
      <c r="P17" s="168"/>
      <c r="Q17" s="168"/>
      <c r="R17" s="197"/>
      <c r="S17" s="197"/>
      <c r="T17" s="197"/>
      <c r="U17" s="228"/>
      <c r="V17" s="198"/>
      <c r="W17" s="194"/>
      <c r="X17" s="33"/>
      <c r="Y17" s="33"/>
      <c r="Z17" s="33"/>
      <c r="AA17" s="33"/>
      <c r="AB17" s="33"/>
      <c r="AC17" s="33"/>
    </row>
    <row r="18" spans="1:29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11"/>
      <c r="L18" s="23">
        <f t="shared" si="0"/>
        <v>0</v>
      </c>
      <c r="M18" s="24" t="str">
        <f t="shared" si="1"/>
        <v>OK</v>
      </c>
      <c r="N18" s="169"/>
      <c r="O18" s="169"/>
      <c r="P18" s="168"/>
      <c r="Q18" s="169"/>
      <c r="R18" s="197"/>
      <c r="S18" s="198"/>
      <c r="T18" s="197"/>
      <c r="U18" s="194"/>
      <c r="V18" s="197"/>
      <c r="W18" s="194"/>
      <c r="X18" s="33"/>
      <c r="Y18" s="33"/>
      <c r="Z18" s="33"/>
      <c r="AA18" s="33"/>
      <c r="AB18" s="33"/>
      <c r="AC18" s="33"/>
    </row>
    <row r="19" spans="1:29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11"/>
      <c r="L19" s="23">
        <f t="shared" si="0"/>
        <v>0</v>
      </c>
      <c r="M19" s="24" t="str">
        <f t="shared" si="1"/>
        <v>OK</v>
      </c>
      <c r="N19" s="169"/>
      <c r="O19" s="169"/>
      <c r="P19" s="168"/>
      <c r="Q19" s="169"/>
      <c r="R19" s="197"/>
      <c r="S19" s="198"/>
      <c r="T19" s="197"/>
      <c r="U19" s="194"/>
      <c r="V19" s="197"/>
      <c r="W19" s="194"/>
      <c r="X19" s="33"/>
      <c r="Y19" s="33"/>
      <c r="Z19" s="33"/>
      <c r="AA19" s="33"/>
      <c r="AB19" s="33"/>
      <c r="AC19" s="33"/>
    </row>
    <row r="20" spans="1:29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55"/>
      <c r="L20" s="23">
        <f t="shared" si="0"/>
        <v>0</v>
      </c>
      <c r="M20" s="24" t="str">
        <f t="shared" si="1"/>
        <v>OK</v>
      </c>
      <c r="N20" s="167"/>
      <c r="O20" s="165"/>
      <c r="P20" s="170"/>
      <c r="Q20" s="170"/>
      <c r="R20" s="199"/>
      <c r="S20" s="199"/>
      <c r="T20" s="199"/>
      <c r="U20" s="199"/>
      <c r="V20" s="195"/>
      <c r="W20" s="195"/>
      <c r="X20" s="89"/>
      <c r="Y20" s="89"/>
      <c r="Z20" s="89"/>
      <c r="AA20" s="89"/>
      <c r="AB20" s="89"/>
      <c r="AC20" s="89"/>
    </row>
    <row r="21" spans="1:29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55"/>
      <c r="L21" s="23">
        <f t="shared" si="0"/>
        <v>0</v>
      </c>
      <c r="M21" s="24" t="str">
        <f t="shared" si="1"/>
        <v>OK</v>
      </c>
      <c r="N21" s="170"/>
      <c r="O21" s="170"/>
      <c r="P21" s="170"/>
      <c r="Q21" s="170"/>
      <c r="R21" s="199"/>
      <c r="S21" s="199"/>
      <c r="T21" s="199"/>
      <c r="U21" s="199"/>
      <c r="V21" s="195"/>
      <c r="W21" s="195"/>
      <c r="X21" s="89"/>
      <c r="Y21" s="89"/>
      <c r="Z21" s="89"/>
      <c r="AA21" s="89"/>
      <c r="AB21" s="89"/>
      <c r="AC21" s="89"/>
    </row>
    <row r="22" spans="1:29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67"/>
      <c r="O22" s="165"/>
      <c r="P22" s="170"/>
      <c r="Q22" s="170"/>
      <c r="R22" s="199"/>
      <c r="S22" s="199"/>
      <c r="T22" s="199"/>
      <c r="U22" s="199"/>
      <c r="V22" s="195"/>
      <c r="W22" s="195"/>
      <c r="X22" s="89"/>
      <c r="Y22" s="89"/>
      <c r="Z22" s="89"/>
      <c r="AA22" s="89"/>
      <c r="AB22" s="89"/>
      <c r="AC22" s="89"/>
    </row>
    <row r="23" spans="1:29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70"/>
      <c r="O23" s="170"/>
      <c r="P23" s="170"/>
      <c r="Q23" s="170"/>
      <c r="R23" s="199"/>
      <c r="S23" s="199"/>
      <c r="T23" s="199"/>
      <c r="U23" s="199"/>
      <c r="V23" s="195"/>
      <c r="W23" s="195"/>
      <c r="X23" s="89"/>
      <c r="Y23" s="89"/>
      <c r="Z23" s="89"/>
      <c r="AA23" s="89"/>
      <c r="AB23" s="89"/>
      <c r="AC23" s="89"/>
    </row>
    <row r="24" spans="1:29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55"/>
      <c r="L24" s="23">
        <f t="shared" si="0"/>
        <v>0</v>
      </c>
      <c r="M24" s="24" t="str">
        <f t="shared" si="1"/>
        <v>OK</v>
      </c>
      <c r="N24" s="169"/>
      <c r="O24" s="169"/>
      <c r="P24" s="169"/>
      <c r="Q24" s="168"/>
      <c r="R24" s="198"/>
      <c r="S24" s="197"/>
      <c r="T24" s="197"/>
      <c r="U24" s="194"/>
      <c r="V24" s="197"/>
      <c r="W24" s="194"/>
      <c r="X24" s="33"/>
      <c r="Y24" s="33"/>
      <c r="Z24" s="33"/>
      <c r="AA24" s="33"/>
      <c r="AB24" s="33"/>
      <c r="AC24" s="33"/>
    </row>
    <row r="25" spans="1:29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55"/>
      <c r="L25" s="23">
        <f t="shared" si="0"/>
        <v>0</v>
      </c>
      <c r="M25" s="24" t="str">
        <f t="shared" si="1"/>
        <v>OK</v>
      </c>
      <c r="N25" s="169"/>
      <c r="O25" s="169"/>
      <c r="P25" s="169"/>
      <c r="Q25" s="168"/>
      <c r="R25" s="198"/>
      <c r="S25" s="197"/>
      <c r="T25" s="197"/>
      <c r="U25" s="194"/>
      <c r="V25" s="197"/>
      <c r="W25" s="194"/>
      <c r="X25" s="33"/>
      <c r="Y25" s="33"/>
      <c r="Z25" s="33"/>
      <c r="AA25" s="33"/>
      <c r="AB25" s="33"/>
      <c r="AC25" s="33"/>
    </row>
    <row r="26" spans="1:29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11"/>
      <c r="L26" s="23">
        <f t="shared" si="0"/>
        <v>0</v>
      </c>
      <c r="M26" s="24" t="str">
        <f t="shared" si="1"/>
        <v>OK</v>
      </c>
      <c r="N26" s="169"/>
      <c r="O26" s="169"/>
      <c r="P26" s="168"/>
      <c r="Q26" s="168"/>
      <c r="R26" s="197"/>
      <c r="S26" s="197"/>
      <c r="T26" s="197"/>
      <c r="U26" s="194"/>
      <c r="V26" s="198"/>
      <c r="W26" s="194"/>
      <c r="X26" s="33"/>
      <c r="Y26" s="33"/>
      <c r="Z26" s="33"/>
      <c r="AA26" s="33"/>
      <c r="AB26" s="33"/>
      <c r="AC26" s="33"/>
    </row>
    <row r="27" spans="1:29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11"/>
      <c r="L27" s="23">
        <f t="shared" si="0"/>
        <v>0</v>
      </c>
      <c r="M27" s="24" t="str">
        <f t="shared" si="1"/>
        <v>OK</v>
      </c>
      <c r="N27" s="169"/>
      <c r="O27" s="169"/>
      <c r="P27" s="168"/>
      <c r="Q27" s="168"/>
      <c r="R27" s="197"/>
      <c r="S27" s="197"/>
      <c r="T27" s="197"/>
      <c r="U27" s="194"/>
      <c r="V27" s="198"/>
      <c r="W27" s="194"/>
      <c r="X27" s="33"/>
      <c r="Y27" s="33"/>
      <c r="Z27" s="33"/>
      <c r="AA27" s="33"/>
      <c r="AB27" s="33"/>
      <c r="AC27" s="33"/>
    </row>
    <row r="28" spans="1:29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55"/>
      <c r="L28" s="23">
        <f t="shared" si="0"/>
        <v>0</v>
      </c>
      <c r="M28" s="24" t="str">
        <f t="shared" si="1"/>
        <v>OK</v>
      </c>
      <c r="N28" s="169"/>
      <c r="O28" s="169"/>
      <c r="P28" s="168"/>
      <c r="Q28" s="169"/>
      <c r="R28" s="197"/>
      <c r="S28" s="198"/>
      <c r="T28" s="197"/>
      <c r="U28" s="194"/>
      <c r="V28" s="197"/>
      <c r="W28" s="194"/>
      <c r="X28" s="33"/>
      <c r="Y28" s="33"/>
      <c r="Z28" s="33"/>
      <c r="AA28" s="33"/>
      <c r="AB28" s="33"/>
      <c r="AC28" s="33"/>
    </row>
    <row r="29" spans="1:29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55"/>
      <c r="L29" s="23">
        <f t="shared" si="0"/>
        <v>0</v>
      </c>
      <c r="M29" s="24" t="str">
        <f t="shared" si="1"/>
        <v>OK</v>
      </c>
      <c r="N29" s="169"/>
      <c r="O29" s="169"/>
      <c r="P29" s="168"/>
      <c r="Q29" s="169"/>
      <c r="R29" s="197"/>
      <c r="S29" s="198"/>
      <c r="T29" s="197"/>
      <c r="U29" s="194"/>
      <c r="V29" s="197"/>
      <c r="W29" s="194"/>
      <c r="X29" s="33"/>
      <c r="Y29" s="33"/>
      <c r="Z29" s="33"/>
      <c r="AA29" s="33"/>
      <c r="AB29" s="33"/>
      <c r="AC29" s="33"/>
    </row>
    <row r="30" spans="1:29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11"/>
      <c r="L30" s="23">
        <f t="shared" si="0"/>
        <v>0</v>
      </c>
      <c r="M30" s="24" t="str">
        <f t="shared" si="1"/>
        <v>OK</v>
      </c>
      <c r="N30" s="167"/>
      <c r="O30" s="165"/>
      <c r="P30" s="170"/>
      <c r="Q30" s="170"/>
      <c r="R30" s="199"/>
      <c r="S30" s="199"/>
      <c r="T30" s="199"/>
      <c r="U30" s="199"/>
      <c r="V30" s="195"/>
      <c r="W30" s="195"/>
      <c r="X30" s="89"/>
      <c r="Y30" s="89"/>
      <c r="Z30" s="89"/>
      <c r="AA30" s="89"/>
      <c r="AB30" s="89"/>
      <c r="AC30" s="89"/>
    </row>
    <row r="31" spans="1:29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11"/>
      <c r="L31" s="23">
        <f t="shared" si="0"/>
        <v>0</v>
      </c>
      <c r="M31" s="24" t="str">
        <f t="shared" si="1"/>
        <v>OK</v>
      </c>
      <c r="N31" s="170"/>
      <c r="O31" s="170"/>
      <c r="P31" s="170"/>
      <c r="Q31" s="170"/>
      <c r="R31" s="199"/>
      <c r="S31" s="199"/>
      <c r="T31" s="199"/>
      <c r="U31" s="199"/>
      <c r="V31" s="195"/>
      <c r="W31" s="195"/>
      <c r="X31" s="89"/>
      <c r="Y31" s="89"/>
      <c r="Z31" s="89"/>
      <c r="AA31" s="89"/>
      <c r="AB31" s="89"/>
      <c r="AC31" s="89"/>
    </row>
    <row r="32" spans="1:29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55"/>
      <c r="L32" s="23">
        <f t="shared" si="0"/>
        <v>0</v>
      </c>
      <c r="M32" s="24" t="str">
        <f t="shared" si="1"/>
        <v>OK</v>
      </c>
      <c r="N32" s="170"/>
      <c r="O32" s="170"/>
      <c r="P32" s="170"/>
      <c r="Q32" s="170"/>
      <c r="R32" s="199"/>
      <c r="S32" s="199"/>
      <c r="T32" s="199"/>
      <c r="U32" s="199"/>
      <c r="V32" s="195"/>
      <c r="W32" s="195"/>
      <c r="X32" s="89"/>
      <c r="Y32" s="89"/>
      <c r="Z32" s="89"/>
      <c r="AA32" s="89"/>
      <c r="AB32" s="89"/>
      <c r="AC32" s="89"/>
    </row>
    <row r="33" spans="1:29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55"/>
      <c r="L33" s="23">
        <f t="shared" si="0"/>
        <v>0</v>
      </c>
      <c r="M33" s="24" t="str">
        <f t="shared" si="1"/>
        <v>OK</v>
      </c>
      <c r="N33" s="170"/>
      <c r="O33" s="170"/>
      <c r="P33" s="170"/>
      <c r="Q33" s="170"/>
      <c r="R33" s="199"/>
      <c r="S33" s="199"/>
      <c r="T33" s="199"/>
      <c r="U33" s="199"/>
      <c r="V33" s="195"/>
      <c r="W33" s="195"/>
      <c r="X33" s="89"/>
      <c r="Y33" s="89"/>
      <c r="Z33" s="89"/>
      <c r="AA33" s="89"/>
      <c r="AB33" s="89"/>
      <c r="AC33" s="89"/>
    </row>
    <row r="34" spans="1:29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11"/>
      <c r="L34" s="23">
        <f t="shared" si="0"/>
        <v>0</v>
      </c>
      <c r="M34" s="24" t="str">
        <f t="shared" si="1"/>
        <v>OK</v>
      </c>
      <c r="N34" s="170"/>
      <c r="O34" s="170"/>
      <c r="P34" s="170"/>
      <c r="Q34" s="170"/>
      <c r="R34" s="199"/>
      <c r="S34" s="199"/>
      <c r="T34" s="199"/>
      <c r="U34" s="199"/>
      <c r="V34" s="195"/>
      <c r="W34" s="195"/>
      <c r="X34" s="89"/>
      <c r="Y34" s="89"/>
      <c r="Z34" s="89"/>
      <c r="AA34" s="89"/>
      <c r="AB34" s="89"/>
      <c r="AC34" s="89"/>
    </row>
    <row r="35" spans="1:29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11"/>
      <c r="L35" s="23">
        <f t="shared" si="0"/>
        <v>0</v>
      </c>
      <c r="M35" s="24" t="str">
        <f t="shared" si="1"/>
        <v>OK</v>
      </c>
      <c r="N35" s="170"/>
      <c r="O35" s="170"/>
      <c r="P35" s="170"/>
      <c r="Q35" s="170"/>
      <c r="R35" s="199"/>
      <c r="S35" s="199"/>
      <c r="T35" s="199"/>
      <c r="U35" s="199"/>
      <c r="V35" s="195"/>
      <c r="W35" s="195"/>
      <c r="X35" s="89"/>
      <c r="Y35" s="89"/>
      <c r="Z35" s="89"/>
      <c r="AA35" s="89"/>
      <c r="AB35" s="89"/>
      <c r="AC35" s="89"/>
    </row>
    <row r="36" spans="1:29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55"/>
      <c r="L36" s="23">
        <f t="shared" si="0"/>
        <v>0</v>
      </c>
      <c r="M36" s="24" t="str">
        <f t="shared" si="1"/>
        <v>OK</v>
      </c>
      <c r="N36" s="170"/>
      <c r="O36" s="170"/>
      <c r="P36" s="170"/>
      <c r="Q36" s="170"/>
      <c r="R36" s="199"/>
      <c r="S36" s="199"/>
      <c r="T36" s="199"/>
      <c r="U36" s="199"/>
      <c r="V36" s="195"/>
      <c r="W36" s="195"/>
      <c r="X36" s="89"/>
      <c r="Y36" s="89"/>
      <c r="Z36" s="89"/>
      <c r="AA36" s="89"/>
      <c r="AB36" s="89"/>
      <c r="AC36" s="89"/>
    </row>
    <row r="37" spans="1:29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55"/>
      <c r="L37" s="23">
        <f t="shared" si="0"/>
        <v>0</v>
      </c>
      <c r="M37" s="24" t="str">
        <f t="shared" si="1"/>
        <v>OK</v>
      </c>
      <c r="N37" s="170"/>
      <c r="O37" s="170"/>
      <c r="P37" s="170"/>
      <c r="Q37" s="170"/>
      <c r="R37" s="199"/>
      <c r="S37" s="199"/>
      <c r="T37" s="199"/>
      <c r="U37" s="199"/>
      <c r="V37" s="195"/>
      <c r="W37" s="195"/>
      <c r="X37" s="89"/>
      <c r="Y37" s="89"/>
      <c r="Z37" s="89"/>
      <c r="AA37" s="89"/>
      <c r="AB37" s="89"/>
      <c r="AC37" s="89"/>
    </row>
    <row r="38" spans="1:29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11"/>
      <c r="L38" s="23">
        <f t="shared" si="0"/>
        <v>0</v>
      </c>
      <c r="M38" s="24" t="str">
        <f t="shared" si="1"/>
        <v>OK</v>
      </c>
      <c r="N38" s="170"/>
      <c r="O38" s="170"/>
      <c r="P38" s="170"/>
      <c r="Q38" s="170"/>
      <c r="R38" s="199"/>
      <c r="S38" s="199"/>
      <c r="T38" s="199"/>
      <c r="U38" s="199"/>
      <c r="V38" s="195"/>
      <c r="W38" s="195"/>
      <c r="X38" s="89"/>
      <c r="Y38" s="89"/>
      <c r="Z38" s="89"/>
      <c r="AA38" s="89"/>
      <c r="AB38" s="89"/>
      <c r="AC38" s="89"/>
    </row>
    <row r="39" spans="1:29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11"/>
      <c r="L39" s="23">
        <f t="shared" si="0"/>
        <v>0</v>
      </c>
      <c r="M39" s="24" t="str">
        <f t="shared" si="1"/>
        <v>OK</v>
      </c>
      <c r="N39" s="170"/>
      <c r="O39" s="170"/>
      <c r="P39" s="170"/>
      <c r="Q39" s="170"/>
      <c r="R39" s="199"/>
      <c r="S39" s="199"/>
      <c r="T39" s="199"/>
      <c r="U39" s="199"/>
      <c r="V39" s="195"/>
      <c r="W39" s="195"/>
      <c r="X39" s="89"/>
      <c r="Y39" s="89"/>
      <c r="Z39" s="89"/>
      <c r="AA39" s="89"/>
      <c r="AB39" s="89"/>
      <c r="AC39" s="89"/>
    </row>
    <row r="40" spans="1:29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70"/>
      <c r="O40" s="170"/>
      <c r="P40" s="170"/>
      <c r="Q40" s="170"/>
      <c r="R40" s="199"/>
      <c r="S40" s="199"/>
      <c r="T40" s="199"/>
      <c r="U40" s="199"/>
      <c r="V40" s="195"/>
      <c r="W40" s="195"/>
      <c r="X40" s="89"/>
      <c r="Y40" s="89"/>
      <c r="Z40" s="89"/>
      <c r="AA40" s="89"/>
      <c r="AB40" s="89"/>
      <c r="AC40" s="89"/>
    </row>
    <row r="41" spans="1:29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70"/>
      <c r="O41" s="170"/>
      <c r="P41" s="170"/>
      <c r="Q41" s="170"/>
      <c r="R41" s="199"/>
      <c r="S41" s="199"/>
      <c r="T41" s="199"/>
      <c r="U41" s="199"/>
      <c r="V41" s="195"/>
      <c r="W41" s="195"/>
      <c r="X41" s="89"/>
      <c r="Y41" s="89"/>
      <c r="Z41" s="89"/>
      <c r="AA41" s="89"/>
      <c r="AB41" s="89"/>
      <c r="AC41" s="89"/>
    </row>
    <row r="42" spans="1:29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55"/>
      <c r="L42" s="23">
        <f t="shared" si="0"/>
        <v>0</v>
      </c>
      <c r="M42" s="24" t="str">
        <f t="shared" si="1"/>
        <v>OK</v>
      </c>
      <c r="N42" s="169"/>
      <c r="O42" s="169"/>
      <c r="P42" s="169"/>
      <c r="Q42" s="168"/>
      <c r="R42" s="198"/>
      <c r="S42" s="197"/>
      <c r="T42" s="197"/>
      <c r="U42" s="194"/>
      <c r="V42" s="197"/>
      <c r="W42" s="194"/>
      <c r="X42" s="33"/>
      <c r="Y42" s="33"/>
      <c r="Z42" s="33"/>
      <c r="AA42" s="33"/>
      <c r="AB42" s="33"/>
      <c r="AC42" s="33"/>
    </row>
    <row r="43" spans="1:29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55"/>
      <c r="L43" s="23">
        <f t="shared" si="0"/>
        <v>0</v>
      </c>
      <c r="M43" s="24" t="str">
        <f t="shared" si="1"/>
        <v>OK</v>
      </c>
      <c r="N43" s="169"/>
      <c r="O43" s="169"/>
      <c r="P43" s="169"/>
      <c r="Q43" s="168"/>
      <c r="R43" s="198"/>
      <c r="S43" s="197"/>
      <c r="T43" s="197"/>
      <c r="U43" s="194"/>
      <c r="V43" s="197"/>
      <c r="W43" s="194"/>
      <c r="X43" s="33"/>
      <c r="Y43" s="33"/>
      <c r="Z43" s="33"/>
      <c r="AA43" s="33"/>
      <c r="AB43" s="33"/>
      <c r="AC43" s="33"/>
    </row>
    <row r="44" spans="1:29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11"/>
      <c r="L44" s="23">
        <f t="shared" si="0"/>
        <v>0</v>
      </c>
      <c r="M44" s="24" t="str">
        <f t="shared" si="1"/>
        <v>OK</v>
      </c>
      <c r="N44" s="169"/>
      <c r="O44" s="169"/>
      <c r="P44" s="168"/>
      <c r="Q44" s="168"/>
      <c r="R44" s="197"/>
      <c r="S44" s="197"/>
      <c r="T44" s="197"/>
      <c r="U44" s="194"/>
      <c r="V44" s="198"/>
      <c r="W44" s="194"/>
      <c r="X44" s="33"/>
      <c r="Y44" s="33"/>
      <c r="Z44" s="33"/>
      <c r="AA44" s="33"/>
      <c r="AB44" s="33"/>
      <c r="AC44" s="33"/>
    </row>
    <row r="45" spans="1:29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11"/>
      <c r="L45" s="23">
        <f t="shared" si="0"/>
        <v>0</v>
      </c>
      <c r="M45" s="24" t="str">
        <f t="shared" si="1"/>
        <v>OK</v>
      </c>
      <c r="N45" s="169"/>
      <c r="O45" s="169"/>
      <c r="P45" s="168"/>
      <c r="Q45" s="168"/>
      <c r="R45" s="197"/>
      <c r="S45" s="197"/>
      <c r="T45" s="197"/>
      <c r="U45" s="194"/>
      <c r="V45" s="198"/>
      <c r="W45" s="194"/>
      <c r="X45" s="33"/>
      <c r="Y45" s="33"/>
      <c r="Z45" s="33"/>
      <c r="AA45" s="33"/>
      <c r="AB45" s="33"/>
      <c r="AC45" s="33"/>
    </row>
    <row r="46" spans="1:29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55"/>
      <c r="L46" s="23">
        <f t="shared" si="0"/>
        <v>0</v>
      </c>
      <c r="M46" s="24" t="str">
        <f t="shared" si="1"/>
        <v>OK</v>
      </c>
      <c r="N46" s="169"/>
      <c r="O46" s="169"/>
      <c r="P46" s="168"/>
      <c r="Q46" s="169"/>
      <c r="R46" s="197"/>
      <c r="S46" s="198"/>
      <c r="T46" s="197"/>
      <c r="U46" s="194"/>
      <c r="V46" s="197"/>
      <c r="W46" s="194"/>
      <c r="X46" s="33"/>
      <c r="Y46" s="33"/>
      <c r="Z46" s="33"/>
      <c r="AA46" s="33"/>
      <c r="AB46" s="33"/>
      <c r="AC46" s="33"/>
    </row>
    <row r="47" spans="1:29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55"/>
      <c r="L47" s="23">
        <f t="shared" si="0"/>
        <v>0</v>
      </c>
      <c r="M47" s="24" t="str">
        <f t="shared" si="1"/>
        <v>OK</v>
      </c>
      <c r="N47" s="169"/>
      <c r="O47" s="169"/>
      <c r="P47" s="168"/>
      <c r="Q47" s="169"/>
      <c r="R47" s="197"/>
      <c r="S47" s="198"/>
      <c r="T47" s="197"/>
      <c r="U47" s="194"/>
      <c r="V47" s="197"/>
      <c r="W47" s="194"/>
      <c r="X47" s="33"/>
      <c r="Y47" s="33"/>
      <c r="Z47" s="33"/>
      <c r="AA47" s="33"/>
      <c r="AB47" s="33"/>
      <c r="AC47" s="33"/>
    </row>
    <row r="48" spans="1:29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11"/>
      <c r="L48" s="23">
        <f t="shared" si="0"/>
        <v>0</v>
      </c>
      <c r="M48" s="24" t="str">
        <f t="shared" si="1"/>
        <v>OK</v>
      </c>
      <c r="N48" s="169"/>
      <c r="O48" s="169"/>
      <c r="P48" s="168"/>
      <c r="Q48" s="169"/>
      <c r="R48" s="197"/>
      <c r="S48" s="198"/>
      <c r="T48" s="197"/>
      <c r="U48" s="194"/>
      <c r="V48" s="197"/>
      <c r="W48" s="194"/>
      <c r="X48" s="33"/>
      <c r="Y48" s="33"/>
      <c r="Z48" s="33"/>
      <c r="AA48" s="33"/>
      <c r="AB48" s="33"/>
      <c r="AC48" s="33"/>
    </row>
    <row r="49" spans="1:29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11"/>
      <c r="L49" s="23">
        <f t="shared" si="0"/>
        <v>0</v>
      </c>
      <c r="M49" s="24" t="str">
        <f t="shared" si="1"/>
        <v>OK</v>
      </c>
      <c r="N49" s="169"/>
      <c r="O49" s="169"/>
      <c r="P49" s="168"/>
      <c r="Q49" s="169"/>
      <c r="R49" s="197"/>
      <c r="S49" s="198"/>
      <c r="T49" s="197"/>
      <c r="U49" s="194"/>
      <c r="V49" s="197"/>
      <c r="W49" s="194"/>
      <c r="X49" s="33"/>
      <c r="Y49" s="33"/>
      <c r="Z49" s="33"/>
      <c r="AA49" s="33"/>
      <c r="AB49" s="33"/>
      <c r="AC49" s="33"/>
    </row>
    <row r="50" spans="1:29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55"/>
      <c r="L50" s="23">
        <f t="shared" si="0"/>
        <v>0</v>
      </c>
      <c r="M50" s="24" t="str">
        <f t="shared" si="1"/>
        <v>OK</v>
      </c>
      <c r="N50" s="167"/>
      <c r="O50" s="165"/>
      <c r="P50" s="170"/>
      <c r="Q50" s="170"/>
      <c r="R50" s="199"/>
      <c r="S50" s="199"/>
      <c r="T50" s="199"/>
      <c r="U50" s="199"/>
      <c r="V50" s="195"/>
      <c r="W50" s="195"/>
      <c r="X50" s="89"/>
      <c r="Y50" s="89"/>
      <c r="Z50" s="89"/>
      <c r="AA50" s="89"/>
      <c r="AB50" s="89"/>
      <c r="AC50" s="89"/>
    </row>
    <row r="51" spans="1:29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69"/>
      <c r="L51" s="70">
        <f t="shared" si="0"/>
        <v>0</v>
      </c>
      <c r="M51" s="71" t="str">
        <f t="shared" si="1"/>
        <v>OK</v>
      </c>
      <c r="N51" s="170"/>
      <c r="O51" s="170"/>
      <c r="P51" s="170"/>
      <c r="Q51" s="170"/>
      <c r="R51" s="199"/>
      <c r="S51" s="199"/>
      <c r="T51" s="199"/>
      <c r="U51" s="199"/>
      <c r="V51" s="195"/>
      <c r="W51" s="195"/>
      <c r="X51" s="89"/>
      <c r="Y51" s="89"/>
      <c r="Z51" s="89"/>
      <c r="AA51" s="89"/>
      <c r="AB51" s="89"/>
      <c r="AC51" s="89"/>
    </row>
    <row r="52" spans="1:29" x14ac:dyDescent="0.25">
      <c r="L52" s="25">
        <f>SUM(L4:L51)</f>
        <v>4518</v>
      </c>
      <c r="N52" s="212">
        <f>SUMPRODUCT($J$4:$J$51,N4:N51)</f>
        <v>19398.099999999999</v>
      </c>
      <c r="O52" s="212">
        <f t="shared" ref="O52:AC52" si="2">SUMPRODUCT($J$4:$J$51,O4:O51)</f>
        <v>4633.6399999999994</v>
      </c>
      <c r="P52" s="212">
        <f t="shared" si="2"/>
        <v>5412.2199999999993</v>
      </c>
      <c r="Q52" s="212">
        <f t="shared" si="2"/>
        <v>14088.1</v>
      </c>
      <c r="R52" s="212">
        <f t="shared" si="2"/>
        <v>9455.02</v>
      </c>
      <c r="S52" s="212">
        <f t="shared" si="2"/>
        <v>4695.1000000000004</v>
      </c>
      <c r="T52" s="212">
        <f t="shared" si="2"/>
        <v>2617.83</v>
      </c>
      <c r="U52" s="212">
        <f t="shared" si="2"/>
        <v>6003.62</v>
      </c>
      <c r="V52" s="212">
        <f t="shared" si="2"/>
        <v>10045.859999999999</v>
      </c>
      <c r="W52" s="212">
        <f t="shared" si="2"/>
        <v>7759.2399999999989</v>
      </c>
      <c r="X52" s="212">
        <f t="shared" si="2"/>
        <v>0</v>
      </c>
      <c r="Y52" s="212">
        <f t="shared" si="2"/>
        <v>0</v>
      </c>
      <c r="Z52" s="212">
        <f t="shared" si="2"/>
        <v>0</v>
      </c>
      <c r="AA52" s="212">
        <f t="shared" si="2"/>
        <v>0</v>
      </c>
      <c r="AB52" s="212">
        <f t="shared" si="2"/>
        <v>0</v>
      </c>
      <c r="AC52" s="212">
        <f t="shared" si="2"/>
        <v>0</v>
      </c>
    </row>
    <row r="53" spans="1:29" ht="19.05" x14ac:dyDescent="0.3">
      <c r="N53" s="40"/>
      <c r="O53" s="229"/>
      <c r="P53" s="229"/>
      <c r="T53" s="229"/>
    </row>
    <row r="55" spans="1:29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autoFilter ref="A3:AC52" xr:uid="{00000000-0001-0000-0500-000000000000}"/>
  <mergeCells count="98">
    <mergeCell ref="Q1:Q2"/>
    <mergeCell ref="A2:M2"/>
    <mergeCell ref="AB1:AB2"/>
    <mergeCell ref="AC1:AC2"/>
    <mergeCell ref="AA1:AA2"/>
    <mergeCell ref="Z1:Z2"/>
    <mergeCell ref="K1:M1"/>
    <mergeCell ref="Y1:Y2"/>
    <mergeCell ref="X1:X2"/>
    <mergeCell ref="W1:W2"/>
    <mergeCell ref="R1:R2"/>
    <mergeCell ref="T1:T2"/>
    <mergeCell ref="U1:U2"/>
    <mergeCell ref="N1:N2"/>
    <mergeCell ref="O1:O2"/>
    <mergeCell ref="P1:P2"/>
    <mergeCell ref="V1:V2"/>
    <mergeCell ref="S1:S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E12:E13"/>
    <mergeCell ref="B12:B13"/>
    <mergeCell ref="B8:B9"/>
    <mergeCell ref="B10:B11"/>
    <mergeCell ref="B4:B5"/>
    <mergeCell ref="B6:B7"/>
    <mergeCell ref="A14:A23"/>
    <mergeCell ref="B14:B15"/>
    <mergeCell ref="C14:C15"/>
    <mergeCell ref="B20:B21"/>
    <mergeCell ref="C20:C21"/>
    <mergeCell ref="E14:E15"/>
    <mergeCell ref="B16:B17"/>
    <mergeCell ref="C16:C17"/>
    <mergeCell ref="E16:E17"/>
    <mergeCell ref="B18:B19"/>
    <mergeCell ref="C18:C19"/>
    <mergeCell ref="E18:E19"/>
    <mergeCell ref="E20:E21"/>
    <mergeCell ref="B22:B23"/>
    <mergeCell ref="C22:C23"/>
    <mergeCell ref="E22:E23"/>
    <mergeCell ref="B40:B41"/>
    <mergeCell ref="C40:C41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C48:C49"/>
    <mergeCell ref="E48:E49"/>
    <mergeCell ref="B50:B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C50:C51"/>
    <mergeCell ref="E50:E51"/>
    <mergeCell ref="G55:T55"/>
    <mergeCell ref="A1:B1"/>
    <mergeCell ref="C1:J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B55"/>
  <sheetViews>
    <sheetView zoomScale="80" zoomScaleNormal="80" workbookViewId="0">
      <pane xSplit="13" topLeftCell="O1" activePane="topRight" state="frozen"/>
      <selection pane="topRight" activeCell="J13" sqref="J13"/>
    </sheetView>
  </sheetViews>
  <sheetFormatPr defaultColWidth="9.75" defaultRowHeight="14.3" x14ac:dyDescent="0.25"/>
  <cols>
    <col min="1" max="1" width="8.375" style="2" customWidth="1"/>
    <col min="2" max="2" width="6.5" style="1" customWidth="1"/>
    <col min="3" max="3" width="17.25" style="1" customWidth="1"/>
    <col min="4" max="4" width="10.625" style="1" customWidth="1"/>
    <col min="5" max="5" width="24.875" style="1" hidden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19" width="15.75" style="5" customWidth="1"/>
    <col min="20" max="20" width="13.625" style="5" customWidth="1"/>
    <col min="21" max="21" width="13.125" style="5" customWidth="1"/>
    <col min="22" max="22" width="13.25" style="5" customWidth="1"/>
    <col min="23" max="23" width="13.625" style="5" customWidth="1"/>
    <col min="24" max="24" width="13.375" style="2" customWidth="1"/>
    <col min="25" max="27" width="15.75" style="2" customWidth="1"/>
    <col min="28" max="28" width="14.5" style="2" bestFit="1" customWidth="1"/>
    <col min="29" max="16384" width="9.75" style="2"/>
  </cols>
  <sheetData>
    <row r="1" spans="1:27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8" t="s">
        <v>55</v>
      </c>
      <c r="O1" s="360" t="s">
        <v>56</v>
      </c>
      <c r="P1" s="328" t="s">
        <v>57</v>
      </c>
      <c r="Q1" s="360" t="s">
        <v>58</v>
      </c>
      <c r="R1" s="328" t="s">
        <v>59</v>
      </c>
      <c r="S1" s="360" t="s">
        <v>60</v>
      </c>
      <c r="T1" s="326" t="s">
        <v>129</v>
      </c>
      <c r="U1" s="326" t="s">
        <v>130</v>
      </c>
      <c r="V1" s="326" t="s">
        <v>131</v>
      </c>
      <c r="W1" s="326" t="s">
        <v>132</v>
      </c>
      <c r="X1" s="326" t="s">
        <v>133</v>
      </c>
      <c r="Y1" s="326" t="s">
        <v>134</v>
      </c>
      <c r="Z1" s="357" t="s">
        <v>135</v>
      </c>
      <c r="AA1" s="328" t="s">
        <v>136</v>
      </c>
    </row>
    <row r="2" spans="1:27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9"/>
      <c r="O2" s="361"/>
      <c r="P2" s="329"/>
      <c r="Q2" s="361"/>
      <c r="R2" s="329"/>
      <c r="S2" s="361"/>
      <c r="T2" s="327"/>
      <c r="U2" s="327"/>
      <c r="V2" s="327"/>
      <c r="W2" s="327"/>
      <c r="X2" s="327"/>
      <c r="Y2" s="327"/>
      <c r="Z2" s="358"/>
      <c r="AA2" s="329"/>
    </row>
    <row r="3" spans="1:27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39">
        <v>45043</v>
      </c>
      <c r="O3" s="139">
        <v>45043</v>
      </c>
      <c r="P3" s="139">
        <v>45043</v>
      </c>
      <c r="Q3" s="139">
        <v>45061</v>
      </c>
      <c r="R3" s="139">
        <v>45089</v>
      </c>
      <c r="S3" s="139">
        <v>45100</v>
      </c>
      <c r="T3" s="187">
        <v>45202</v>
      </c>
      <c r="U3" s="187">
        <v>45205</v>
      </c>
      <c r="V3" s="187">
        <v>45215</v>
      </c>
      <c r="W3" s="187">
        <v>45229</v>
      </c>
      <c r="X3" s="187">
        <v>45309</v>
      </c>
      <c r="Y3" s="187">
        <v>45383</v>
      </c>
      <c r="Z3" s="187">
        <v>45383</v>
      </c>
      <c r="AA3" s="187">
        <v>45384</v>
      </c>
    </row>
    <row r="4" spans="1:27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235">
        <v>10000</v>
      </c>
      <c r="L4" s="76">
        <f t="shared" ref="L4:L51" si="0">K4-(SUM(N4:AA4))</f>
        <v>2350</v>
      </c>
      <c r="M4" s="77" t="str">
        <f t="shared" ref="M4:M52" si="1">IF(L4&lt;0,"ATENÇÃO","OK")</f>
        <v>OK</v>
      </c>
      <c r="N4" s="124"/>
      <c r="O4" s="128">
        <v>2000</v>
      </c>
      <c r="P4" s="129"/>
      <c r="Q4" s="129"/>
      <c r="R4" s="129"/>
      <c r="S4" s="129"/>
      <c r="T4" s="128">
        <v>650</v>
      </c>
      <c r="U4" s="191"/>
      <c r="V4" s="189"/>
      <c r="W4" s="128">
        <v>3000</v>
      </c>
      <c r="X4" s="129"/>
      <c r="Y4" s="231"/>
      <c r="Z4" s="232">
        <v>2000</v>
      </c>
      <c r="AA4" s="233"/>
    </row>
    <row r="5" spans="1:27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236">
        <v>20</v>
      </c>
      <c r="L5" s="23">
        <f t="shared" si="0"/>
        <v>7</v>
      </c>
      <c r="M5" s="24" t="str">
        <f t="shared" si="1"/>
        <v>OK</v>
      </c>
      <c r="N5" s="124"/>
      <c r="O5" s="128">
        <v>4</v>
      </c>
      <c r="P5" s="129"/>
      <c r="Q5" s="129"/>
      <c r="R5" s="129"/>
      <c r="S5" s="129"/>
      <c r="T5" s="191"/>
      <c r="U5" s="191"/>
      <c r="V5" s="191"/>
      <c r="W5" s="128">
        <v>5</v>
      </c>
      <c r="X5" s="129"/>
      <c r="Y5" s="231"/>
      <c r="Z5" s="232">
        <v>4</v>
      </c>
      <c r="AA5" s="233"/>
    </row>
    <row r="6" spans="1:27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236">
        <v>10000</v>
      </c>
      <c r="L6" s="23">
        <f t="shared" si="0"/>
        <v>3500</v>
      </c>
      <c r="M6" s="24" t="str">
        <f t="shared" si="1"/>
        <v>OK</v>
      </c>
      <c r="N6" s="123"/>
      <c r="O6" s="124"/>
      <c r="P6" s="128">
        <v>1500</v>
      </c>
      <c r="Q6" s="129"/>
      <c r="R6" s="128">
        <v>3500</v>
      </c>
      <c r="S6" s="129"/>
      <c r="T6" s="191"/>
      <c r="U6" s="191"/>
      <c r="V6" s="189"/>
      <c r="W6" s="231"/>
      <c r="X6" s="129"/>
      <c r="Y6" s="231"/>
      <c r="Z6" s="233"/>
      <c r="AA6" s="232">
        <v>1500</v>
      </c>
    </row>
    <row r="7" spans="1:27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236">
        <v>16</v>
      </c>
      <c r="L7" s="23">
        <f t="shared" si="0"/>
        <v>0</v>
      </c>
      <c r="M7" s="24" t="str">
        <f t="shared" si="1"/>
        <v>OK</v>
      </c>
      <c r="N7" s="123"/>
      <c r="O7" s="124"/>
      <c r="P7" s="128">
        <v>5</v>
      </c>
      <c r="Q7" s="129"/>
      <c r="R7" s="128">
        <v>4</v>
      </c>
      <c r="S7" s="129"/>
      <c r="T7" s="191"/>
      <c r="U7" s="191"/>
      <c r="V7" s="128">
        <v>2</v>
      </c>
      <c r="W7" s="231"/>
      <c r="X7" s="129"/>
      <c r="Y7" s="231"/>
      <c r="Z7" s="233"/>
      <c r="AA7" s="232">
        <v>5</v>
      </c>
    </row>
    <row r="8" spans="1:27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236">
        <v>15000</v>
      </c>
      <c r="L8" s="23">
        <f t="shared" si="0"/>
        <v>4273</v>
      </c>
      <c r="M8" s="24" t="str">
        <f t="shared" si="1"/>
        <v>OK</v>
      </c>
      <c r="N8" s="128">
        <v>5000</v>
      </c>
      <c r="O8" s="124"/>
      <c r="P8" s="129"/>
      <c r="Q8" s="129"/>
      <c r="R8" s="129"/>
      <c r="S8" s="129"/>
      <c r="T8" s="191"/>
      <c r="U8" s="128">
        <v>727</v>
      </c>
      <c r="V8" s="189"/>
      <c r="W8" s="231"/>
      <c r="X8" s="129"/>
      <c r="Y8" s="234">
        <v>5000</v>
      </c>
      <c r="Z8" s="233"/>
      <c r="AA8" s="233"/>
    </row>
    <row r="9" spans="1:27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236">
        <v>20</v>
      </c>
      <c r="L9" s="23">
        <f t="shared" si="0"/>
        <v>10</v>
      </c>
      <c r="M9" s="24" t="str">
        <f t="shared" si="1"/>
        <v>OK</v>
      </c>
      <c r="N9" s="128">
        <v>5</v>
      </c>
      <c r="O9" s="124"/>
      <c r="P9" s="129"/>
      <c r="Q9" s="129"/>
      <c r="R9" s="129"/>
      <c r="S9" s="129"/>
      <c r="T9" s="191"/>
      <c r="U9" s="191"/>
      <c r="V9" s="191"/>
      <c r="W9" s="231"/>
      <c r="X9" s="129"/>
      <c r="Y9" s="234">
        <v>5</v>
      </c>
      <c r="Z9" s="233"/>
      <c r="AA9" s="233"/>
    </row>
    <row r="10" spans="1:27" s="243" customFormat="1" ht="30.1" customHeight="1" x14ac:dyDescent="0.25">
      <c r="A10" s="337"/>
      <c r="B10" s="351">
        <v>4</v>
      </c>
      <c r="C10" s="350" t="s">
        <v>46</v>
      </c>
      <c r="D10" s="207">
        <v>7</v>
      </c>
      <c r="E10" s="350" t="s">
        <v>15</v>
      </c>
      <c r="F10" s="206" t="s">
        <v>14</v>
      </c>
      <c r="G10" s="210" t="s">
        <v>31</v>
      </c>
      <c r="H10" s="206" t="s">
        <v>38</v>
      </c>
      <c r="I10" s="206" t="s">
        <v>16</v>
      </c>
      <c r="J10" s="211">
        <v>12.67</v>
      </c>
      <c r="K10" s="237">
        <f>7500+4000</f>
        <v>11500</v>
      </c>
      <c r="L10" s="23">
        <f t="shared" si="0"/>
        <v>0</v>
      </c>
      <c r="M10" s="24" t="str">
        <f t="shared" si="1"/>
        <v>OK</v>
      </c>
      <c r="N10" s="238"/>
      <c r="O10" s="245">
        <v>4000</v>
      </c>
      <c r="P10" s="239"/>
      <c r="Q10" s="245">
        <v>130</v>
      </c>
      <c r="R10" s="239"/>
      <c r="S10" s="128">
        <v>3370</v>
      </c>
      <c r="T10" s="238"/>
      <c r="U10" s="238"/>
      <c r="V10" s="240"/>
      <c r="W10" s="241"/>
      <c r="X10" s="239"/>
      <c r="Y10" s="241"/>
      <c r="Z10" s="244">
        <v>4000</v>
      </c>
      <c r="AA10" s="242"/>
    </row>
    <row r="11" spans="1:27" ht="30.1" customHeight="1" x14ac:dyDescent="0.25">
      <c r="A11" s="337"/>
      <c r="B11" s="352"/>
      <c r="C11" s="350"/>
      <c r="D11" s="207">
        <v>8</v>
      </c>
      <c r="E11" s="350"/>
      <c r="F11" s="205" t="s">
        <v>22</v>
      </c>
      <c r="G11" s="208" t="s">
        <v>31</v>
      </c>
      <c r="H11" s="205" t="s">
        <v>39</v>
      </c>
      <c r="I11" s="205" t="s">
        <v>16</v>
      </c>
      <c r="J11" s="209">
        <v>1483.17</v>
      </c>
      <c r="K11" s="237">
        <f>16+5</f>
        <v>21</v>
      </c>
      <c r="L11" s="23">
        <f t="shared" si="0"/>
        <v>0</v>
      </c>
      <c r="M11" s="24" t="str">
        <f t="shared" si="1"/>
        <v>OK</v>
      </c>
      <c r="N11" s="124"/>
      <c r="O11" s="128">
        <v>5</v>
      </c>
      <c r="P11" s="129"/>
      <c r="Q11" s="129"/>
      <c r="R11" s="129"/>
      <c r="S11" s="128">
        <v>11</v>
      </c>
      <c r="T11" s="191"/>
      <c r="U11" s="191"/>
      <c r="V11" s="191"/>
      <c r="W11" s="231"/>
      <c r="X11" s="129"/>
      <c r="Y11" s="231"/>
      <c r="Z11" s="232">
        <v>5</v>
      </c>
      <c r="AA11" s="233"/>
    </row>
    <row r="12" spans="1:27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236">
        <v>3000</v>
      </c>
      <c r="L12" s="23">
        <f t="shared" si="0"/>
        <v>500</v>
      </c>
      <c r="M12" s="24" t="str">
        <f t="shared" si="1"/>
        <v>OK</v>
      </c>
      <c r="N12" s="128">
        <v>1000</v>
      </c>
      <c r="O12" s="124"/>
      <c r="P12" s="129"/>
      <c r="Q12" s="129"/>
      <c r="R12" s="129"/>
      <c r="S12" s="129"/>
      <c r="T12" s="191"/>
      <c r="U12" s="191"/>
      <c r="V12" s="189"/>
      <c r="W12" s="231"/>
      <c r="X12" s="128">
        <v>500</v>
      </c>
      <c r="Y12" s="234">
        <v>1000</v>
      </c>
      <c r="Z12" s="233"/>
      <c r="AA12" s="233"/>
    </row>
    <row r="13" spans="1:27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236">
        <v>20</v>
      </c>
      <c r="L13" s="23">
        <f t="shared" si="0"/>
        <v>5</v>
      </c>
      <c r="M13" s="24" t="str">
        <f t="shared" si="1"/>
        <v>OK</v>
      </c>
      <c r="N13" s="128">
        <v>5</v>
      </c>
      <c r="O13" s="124"/>
      <c r="P13" s="129"/>
      <c r="Q13" s="129"/>
      <c r="R13" s="129"/>
      <c r="S13" s="129"/>
      <c r="T13" s="191"/>
      <c r="U13" s="191"/>
      <c r="V13" s="191"/>
      <c r="W13" s="231"/>
      <c r="X13" s="128">
        <v>5</v>
      </c>
      <c r="Y13" s="234">
        <v>5</v>
      </c>
      <c r="Z13" s="233"/>
      <c r="AA13" s="233"/>
    </row>
    <row r="14" spans="1:27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02"/>
      <c r="L14" s="23">
        <f t="shared" si="0"/>
        <v>0</v>
      </c>
      <c r="M14" s="24" t="str">
        <f t="shared" si="1"/>
        <v>OK</v>
      </c>
      <c r="N14" s="122"/>
      <c r="O14" s="122"/>
      <c r="P14" s="122"/>
      <c r="Q14" s="121"/>
      <c r="R14" s="122"/>
      <c r="S14" s="121"/>
      <c r="T14" s="197"/>
      <c r="U14" s="190"/>
      <c r="V14" s="198"/>
      <c r="W14" s="194"/>
      <c r="X14" s="197"/>
      <c r="Y14" s="194"/>
      <c r="Z14" s="33"/>
      <c r="AA14" s="33"/>
    </row>
    <row r="15" spans="1:27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0"/>
        <v>0</v>
      </c>
      <c r="M15" s="24" t="str">
        <f t="shared" si="1"/>
        <v>OK</v>
      </c>
      <c r="N15" s="122"/>
      <c r="O15" s="122"/>
      <c r="P15" s="122"/>
      <c r="Q15" s="121"/>
      <c r="R15" s="122"/>
      <c r="S15" s="121"/>
      <c r="T15" s="197"/>
      <c r="U15" s="190"/>
      <c r="V15" s="198"/>
      <c r="W15" s="194"/>
      <c r="X15" s="197"/>
      <c r="Y15" s="194"/>
      <c r="Z15" s="33"/>
      <c r="AA15" s="33"/>
    </row>
    <row r="16" spans="1:27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0"/>
        <v>0</v>
      </c>
      <c r="M16" s="24" t="str">
        <f t="shared" si="1"/>
        <v>OK</v>
      </c>
      <c r="N16" s="122"/>
      <c r="O16" s="122"/>
      <c r="P16" s="121"/>
      <c r="Q16" s="121"/>
      <c r="R16" s="121"/>
      <c r="S16" s="121"/>
      <c r="T16" s="197"/>
      <c r="U16" s="190"/>
      <c r="V16" s="198"/>
      <c r="W16" s="194"/>
      <c r="X16" s="198"/>
      <c r="Y16" s="194"/>
      <c r="Z16" s="33"/>
      <c r="AA16" s="33"/>
    </row>
    <row r="17" spans="1:27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0"/>
        <v>0</v>
      </c>
      <c r="M17" s="24" t="str">
        <f t="shared" si="1"/>
        <v>OK</v>
      </c>
      <c r="N17" s="122"/>
      <c r="O17" s="122"/>
      <c r="P17" s="121"/>
      <c r="Q17" s="121"/>
      <c r="R17" s="121"/>
      <c r="S17" s="121"/>
      <c r="T17" s="197"/>
      <c r="U17" s="190"/>
      <c r="V17" s="198"/>
      <c r="W17" s="194"/>
      <c r="X17" s="198"/>
      <c r="Y17" s="194"/>
      <c r="Z17" s="33"/>
      <c r="AA17" s="33"/>
    </row>
    <row r="18" spans="1:27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0"/>
        <v>0</v>
      </c>
      <c r="M18" s="24" t="str">
        <f t="shared" si="1"/>
        <v>OK</v>
      </c>
      <c r="N18" s="122"/>
      <c r="O18" s="122"/>
      <c r="P18" s="121"/>
      <c r="Q18" s="122"/>
      <c r="R18" s="121"/>
      <c r="S18" s="122"/>
      <c r="T18" s="197"/>
      <c r="U18" s="190"/>
      <c r="V18" s="198"/>
      <c r="W18" s="194"/>
      <c r="X18" s="197"/>
      <c r="Y18" s="194"/>
      <c r="Z18" s="33"/>
      <c r="AA18" s="33"/>
    </row>
    <row r="19" spans="1:27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0"/>
        <v>0</v>
      </c>
      <c r="M19" s="24" t="str">
        <f t="shared" si="1"/>
        <v>OK</v>
      </c>
      <c r="N19" s="122"/>
      <c r="O19" s="122"/>
      <c r="P19" s="121"/>
      <c r="Q19" s="122"/>
      <c r="R19" s="121"/>
      <c r="S19" s="122"/>
      <c r="T19" s="197"/>
      <c r="U19" s="190"/>
      <c r="V19" s="198"/>
      <c r="W19" s="194"/>
      <c r="X19" s="197"/>
      <c r="Y19" s="194"/>
      <c r="Z19" s="33"/>
      <c r="AA19" s="33"/>
    </row>
    <row r="20" spans="1:27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si="0"/>
        <v>0</v>
      </c>
      <c r="M20" s="24" t="str">
        <f t="shared" si="1"/>
        <v>OK</v>
      </c>
      <c r="N20" s="127"/>
      <c r="O20" s="125"/>
      <c r="P20" s="126"/>
      <c r="Q20" s="126"/>
      <c r="R20" s="126"/>
      <c r="S20" s="126"/>
      <c r="T20" s="199"/>
      <c r="U20" s="199"/>
      <c r="V20" s="199"/>
      <c r="W20" s="199"/>
      <c r="X20" s="195"/>
      <c r="Y20" s="195"/>
      <c r="Z20" s="195"/>
      <c r="AA20" s="195"/>
    </row>
    <row r="21" spans="1:27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0"/>
        <v>0</v>
      </c>
      <c r="M21" s="24" t="str">
        <f t="shared" si="1"/>
        <v>OK</v>
      </c>
      <c r="N21" s="126"/>
      <c r="O21" s="126"/>
      <c r="P21" s="126"/>
      <c r="Q21" s="126"/>
      <c r="R21" s="126"/>
      <c r="S21" s="126"/>
      <c r="T21" s="199"/>
      <c r="U21" s="199"/>
      <c r="V21" s="199"/>
      <c r="W21" s="199"/>
      <c r="X21" s="195"/>
      <c r="Y21" s="195"/>
      <c r="Z21" s="195"/>
      <c r="AA21" s="195"/>
    </row>
    <row r="22" spans="1:27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27"/>
      <c r="O22" s="125"/>
      <c r="P22" s="126"/>
      <c r="Q22" s="126"/>
      <c r="R22" s="126"/>
      <c r="S22" s="126"/>
      <c r="T22" s="199"/>
      <c r="U22" s="199"/>
      <c r="V22" s="199"/>
      <c r="W22" s="199"/>
      <c r="X22" s="195"/>
      <c r="Y22" s="195"/>
      <c r="Z22" s="195"/>
      <c r="AA22" s="195"/>
    </row>
    <row r="23" spans="1:27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26"/>
      <c r="O23" s="126"/>
      <c r="P23" s="126"/>
      <c r="Q23" s="126"/>
      <c r="R23" s="126"/>
      <c r="S23" s="126"/>
      <c r="T23" s="199"/>
      <c r="U23" s="199"/>
      <c r="V23" s="199"/>
      <c r="W23" s="199"/>
      <c r="X23" s="195"/>
      <c r="Y23" s="195"/>
      <c r="Z23" s="195"/>
      <c r="AA23" s="195"/>
    </row>
    <row r="24" spans="1:27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102"/>
      <c r="L24" s="23">
        <f t="shared" si="0"/>
        <v>0</v>
      </c>
      <c r="M24" s="24" t="str">
        <f t="shared" si="1"/>
        <v>OK</v>
      </c>
      <c r="N24" s="122"/>
      <c r="O24" s="122"/>
      <c r="P24" s="122"/>
      <c r="Q24" s="121"/>
      <c r="R24" s="122"/>
      <c r="S24" s="121"/>
      <c r="T24" s="197"/>
      <c r="U24" s="190"/>
      <c r="V24" s="198"/>
      <c r="W24" s="194"/>
      <c r="X24" s="197"/>
      <c r="Y24" s="194"/>
      <c r="Z24" s="33"/>
      <c r="AA24" s="33"/>
    </row>
    <row r="25" spans="1:27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0"/>
        <v>0</v>
      </c>
      <c r="M25" s="24" t="str">
        <f t="shared" si="1"/>
        <v>OK</v>
      </c>
      <c r="N25" s="122"/>
      <c r="O25" s="122"/>
      <c r="P25" s="122"/>
      <c r="Q25" s="121"/>
      <c r="R25" s="122"/>
      <c r="S25" s="121"/>
      <c r="T25" s="197"/>
      <c r="U25" s="190"/>
      <c r="V25" s="198"/>
      <c r="W25" s="194"/>
      <c r="X25" s="197"/>
      <c r="Y25" s="194"/>
      <c r="Z25" s="33"/>
      <c r="AA25" s="33"/>
    </row>
    <row r="26" spans="1:27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0"/>
        <v>0</v>
      </c>
      <c r="M26" s="24" t="str">
        <f t="shared" si="1"/>
        <v>OK</v>
      </c>
      <c r="N26" s="122"/>
      <c r="O26" s="122"/>
      <c r="P26" s="121"/>
      <c r="Q26" s="121"/>
      <c r="R26" s="121"/>
      <c r="S26" s="121"/>
      <c r="T26" s="197"/>
      <c r="U26" s="190"/>
      <c r="V26" s="198"/>
      <c r="W26" s="194"/>
      <c r="X26" s="198"/>
      <c r="Y26" s="194"/>
      <c r="Z26" s="33"/>
      <c r="AA26" s="33"/>
    </row>
    <row r="27" spans="1:27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0"/>
        <v>0</v>
      </c>
      <c r="M27" s="24" t="str">
        <f t="shared" si="1"/>
        <v>OK</v>
      </c>
      <c r="N27" s="122"/>
      <c r="O27" s="122"/>
      <c r="P27" s="121"/>
      <c r="Q27" s="121"/>
      <c r="R27" s="121"/>
      <c r="S27" s="121"/>
      <c r="T27" s="197"/>
      <c r="U27" s="190"/>
      <c r="V27" s="198"/>
      <c r="W27" s="194"/>
      <c r="X27" s="198"/>
      <c r="Y27" s="194"/>
      <c r="Z27" s="33"/>
      <c r="AA27" s="33"/>
    </row>
    <row r="28" spans="1:27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0"/>
        <v>0</v>
      </c>
      <c r="M28" s="24" t="str">
        <f t="shared" si="1"/>
        <v>OK</v>
      </c>
      <c r="N28" s="122"/>
      <c r="O28" s="122"/>
      <c r="P28" s="121"/>
      <c r="Q28" s="122"/>
      <c r="R28" s="121"/>
      <c r="S28" s="122"/>
      <c r="T28" s="197"/>
      <c r="U28" s="190"/>
      <c r="V28" s="198"/>
      <c r="W28" s="194"/>
      <c r="X28" s="197"/>
      <c r="Y28" s="194"/>
      <c r="Z28" s="33"/>
      <c r="AA28" s="33"/>
    </row>
    <row r="29" spans="1:27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0"/>
        <v>0</v>
      </c>
      <c r="M29" s="24" t="str">
        <f t="shared" si="1"/>
        <v>OK</v>
      </c>
      <c r="N29" s="122"/>
      <c r="O29" s="122"/>
      <c r="P29" s="121"/>
      <c r="Q29" s="122"/>
      <c r="R29" s="121"/>
      <c r="S29" s="122"/>
      <c r="T29" s="197"/>
      <c r="U29" s="190"/>
      <c r="V29" s="198"/>
      <c r="W29" s="194"/>
      <c r="X29" s="197"/>
      <c r="Y29" s="194"/>
      <c r="Z29" s="33"/>
      <c r="AA29" s="33"/>
    </row>
    <row r="30" spans="1:27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0"/>
        <v>0</v>
      </c>
      <c r="M30" s="24" t="str">
        <f t="shared" si="1"/>
        <v>OK</v>
      </c>
      <c r="N30" s="127"/>
      <c r="O30" s="125"/>
      <c r="P30" s="126"/>
      <c r="Q30" s="126"/>
      <c r="R30" s="126"/>
      <c r="S30" s="126"/>
      <c r="T30" s="199"/>
      <c r="U30" s="199"/>
      <c r="V30" s="199"/>
      <c r="W30" s="199"/>
      <c r="X30" s="195"/>
      <c r="Y30" s="195"/>
      <c r="Z30" s="195"/>
      <c r="AA30" s="195"/>
    </row>
    <row r="31" spans="1:27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02"/>
      <c r="L31" s="23">
        <f t="shared" si="0"/>
        <v>0</v>
      </c>
      <c r="M31" s="24" t="str">
        <f t="shared" si="1"/>
        <v>OK</v>
      </c>
      <c r="N31" s="126"/>
      <c r="O31" s="126"/>
      <c r="P31" s="126"/>
      <c r="Q31" s="126"/>
      <c r="R31" s="126"/>
      <c r="S31" s="126"/>
      <c r="T31" s="199"/>
      <c r="U31" s="199"/>
      <c r="V31" s="199"/>
      <c r="W31" s="199"/>
      <c r="X31" s="195"/>
      <c r="Y31" s="195"/>
      <c r="Z31" s="195"/>
      <c r="AA31" s="195"/>
    </row>
    <row r="32" spans="1:27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102"/>
      <c r="L32" s="23">
        <f t="shared" si="0"/>
        <v>0</v>
      </c>
      <c r="M32" s="24" t="str">
        <f t="shared" si="1"/>
        <v>OK</v>
      </c>
      <c r="N32" s="126"/>
      <c r="O32" s="126"/>
      <c r="P32" s="126"/>
      <c r="Q32" s="126"/>
      <c r="R32" s="126"/>
      <c r="S32" s="126"/>
      <c r="T32" s="199"/>
      <c r="U32" s="199"/>
      <c r="V32" s="199"/>
      <c r="W32" s="199"/>
      <c r="X32" s="195"/>
      <c r="Y32" s="195"/>
      <c r="Z32" s="195"/>
      <c r="AA32" s="195"/>
    </row>
    <row r="33" spans="1:27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0"/>
        <v>0</v>
      </c>
      <c r="M33" s="24" t="str">
        <f t="shared" si="1"/>
        <v>OK</v>
      </c>
      <c r="N33" s="126"/>
      <c r="O33" s="126"/>
      <c r="P33" s="126"/>
      <c r="Q33" s="126"/>
      <c r="R33" s="126"/>
      <c r="S33" s="126"/>
      <c r="T33" s="199"/>
      <c r="U33" s="199"/>
      <c r="V33" s="199"/>
      <c r="W33" s="199"/>
      <c r="X33" s="195"/>
      <c r="Y33" s="195"/>
      <c r="Z33" s="195"/>
      <c r="AA33" s="195"/>
    </row>
    <row r="34" spans="1:27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0"/>
        <v>0</v>
      </c>
      <c r="M34" s="24" t="str">
        <f t="shared" si="1"/>
        <v>OK</v>
      </c>
      <c r="N34" s="126"/>
      <c r="O34" s="126"/>
      <c r="P34" s="126"/>
      <c r="Q34" s="126"/>
      <c r="R34" s="126"/>
      <c r="S34" s="126"/>
      <c r="T34" s="199"/>
      <c r="U34" s="199"/>
      <c r="V34" s="199"/>
      <c r="W34" s="199"/>
      <c r="X34" s="195"/>
      <c r="Y34" s="195"/>
      <c r="Z34" s="195"/>
      <c r="AA34" s="195"/>
    </row>
    <row r="35" spans="1:27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0"/>
        <v>0</v>
      </c>
      <c r="M35" s="24" t="str">
        <f t="shared" si="1"/>
        <v>OK</v>
      </c>
      <c r="N35" s="126"/>
      <c r="O35" s="126"/>
      <c r="P35" s="126"/>
      <c r="Q35" s="126"/>
      <c r="R35" s="126"/>
      <c r="S35" s="126"/>
      <c r="T35" s="199"/>
      <c r="U35" s="199"/>
      <c r="V35" s="199"/>
      <c r="W35" s="199"/>
      <c r="X35" s="195"/>
      <c r="Y35" s="195"/>
      <c r="Z35" s="195"/>
      <c r="AA35" s="195"/>
    </row>
    <row r="36" spans="1:27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0"/>
        <v>0</v>
      </c>
      <c r="M36" s="24" t="str">
        <f t="shared" si="1"/>
        <v>OK</v>
      </c>
      <c r="N36" s="126"/>
      <c r="O36" s="126"/>
      <c r="P36" s="126"/>
      <c r="Q36" s="126"/>
      <c r="R36" s="126"/>
      <c r="S36" s="126"/>
      <c r="T36" s="199"/>
      <c r="U36" s="199"/>
      <c r="V36" s="199"/>
      <c r="W36" s="199"/>
      <c r="X36" s="195"/>
      <c r="Y36" s="195"/>
      <c r="Z36" s="195"/>
      <c r="AA36" s="195"/>
    </row>
    <row r="37" spans="1:27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0"/>
        <v>0</v>
      </c>
      <c r="M37" s="24" t="str">
        <f t="shared" si="1"/>
        <v>OK</v>
      </c>
      <c r="N37" s="126"/>
      <c r="O37" s="126"/>
      <c r="P37" s="126"/>
      <c r="Q37" s="126"/>
      <c r="R37" s="126"/>
      <c r="S37" s="126"/>
      <c r="T37" s="199"/>
      <c r="U37" s="199"/>
      <c r="V37" s="199"/>
      <c r="W37" s="199"/>
      <c r="X37" s="195"/>
      <c r="Y37" s="195"/>
      <c r="Z37" s="195"/>
      <c r="AA37" s="195"/>
    </row>
    <row r="38" spans="1:27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0"/>
        <v>0</v>
      </c>
      <c r="M38" s="24" t="str">
        <f t="shared" si="1"/>
        <v>OK</v>
      </c>
      <c r="N38" s="126"/>
      <c r="O38" s="126"/>
      <c r="P38" s="126"/>
      <c r="Q38" s="126"/>
      <c r="R38" s="126"/>
      <c r="S38" s="126"/>
      <c r="T38" s="199"/>
      <c r="U38" s="199"/>
      <c r="V38" s="199"/>
      <c r="W38" s="199"/>
      <c r="X38" s="195"/>
      <c r="Y38" s="195"/>
      <c r="Z38" s="195"/>
      <c r="AA38" s="195"/>
    </row>
    <row r="39" spans="1:27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0"/>
        <v>0</v>
      </c>
      <c r="M39" s="24" t="str">
        <f t="shared" si="1"/>
        <v>OK</v>
      </c>
      <c r="N39" s="126"/>
      <c r="O39" s="126"/>
      <c r="P39" s="126"/>
      <c r="Q39" s="126"/>
      <c r="R39" s="126"/>
      <c r="S39" s="126"/>
      <c r="T39" s="199"/>
      <c r="U39" s="199"/>
      <c r="V39" s="199"/>
      <c r="W39" s="199"/>
      <c r="X39" s="195"/>
      <c r="Y39" s="195"/>
      <c r="Z39" s="195"/>
      <c r="AA39" s="195"/>
    </row>
    <row r="40" spans="1:27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26"/>
      <c r="O40" s="126"/>
      <c r="P40" s="126"/>
      <c r="Q40" s="126"/>
      <c r="R40" s="126"/>
      <c r="S40" s="126"/>
      <c r="T40" s="199"/>
      <c r="U40" s="199"/>
      <c r="V40" s="199"/>
      <c r="W40" s="199"/>
      <c r="X40" s="195"/>
      <c r="Y40" s="195"/>
      <c r="Z40" s="195"/>
      <c r="AA40" s="195"/>
    </row>
    <row r="41" spans="1:27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26"/>
      <c r="O41" s="126"/>
      <c r="P41" s="126"/>
      <c r="Q41" s="126"/>
      <c r="R41" s="126"/>
      <c r="S41" s="126"/>
      <c r="T41" s="199"/>
      <c r="U41" s="199"/>
      <c r="V41" s="199"/>
      <c r="W41" s="199"/>
      <c r="X41" s="195"/>
      <c r="Y41" s="195"/>
      <c r="Z41" s="195"/>
      <c r="AA41" s="195"/>
    </row>
    <row r="42" spans="1:27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102"/>
      <c r="L42" s="23">
        <f t="shared" si="0"/>
        <v>0</v>
      </c>
      <c r="M42" s="24" t="str">
        <f t="shared" si="1"/>
        <v>OK</v>
      </c>
      <c r="N42" s="122"/>
      <c r="O42" s="122"/>
      <c r="P42" s="122"/>
      <c r="Q42" s="121"/>
      <c r="R42" s="122"/>
      <c r="S42" s="121"/>
      <c r="T42" s="197"/>
      <c r="U42" s="190"/>
      <c r="V42" s="198"/>
      <c r="W42" s="194"/>
      <c r="X42" s="197"/>
      <c r="Y42" s="194"/>
      <c r="Z42" s="33"/>
      <c r="AA42" s="33"/>
    </row>
    <row r="43" spans="1:27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0"/>
        <v>0</v>
      </c>
      <c r="M43" s="24" t="str">
        <f t="shared" si="1"/>
        <v>OK</v>
      </c>
      <c r="N43" s="122"/>
      <c r="O43" s="122"/>
      <c r="P43" s="122"/>
      <c r="Q43" s="121"/>
      <c r="R43" s="122"/>
      <c r="S43" s="121"/>
      <c r="T43" s="197"/>
      <c r="U43" s="190"/>
      <c r="V43" s="198"/>
      <c r="W43" s="194"/>
      <c r="X43" s="197"/>
      <c r="Y43" s="194"/>
      <c r="Z43" s="33"/>
      <c r="AA43" s="33"/>
    </row>
    <row r="44" spans="1:27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0"/>
        <v>0</v>
      </c>
      <c r="M44" s="24" t="str">
        <f t="shared" si="1"/>
        <v>OK</v>
      </c>
      <c r="N44" s="122"/>
      <c r="O44" s="122"/>
      <c r="P44" s="121"/>
      <c r="Q44" s="121"/>
      <c r="R44" s="121"/>
      <c r="S44" s="121"/>
      <c r="T44" s="197"/>
      <c r="U44" s="190"/>
      <c r="V44" s="198"/>
      <c r="W44" s="194"/>
      <c r="X44" s="198"/>
      <c r="Y44" s="194"/>
      <c r="Z44" s="33"/>
      <c r="AA44" s="33"/>
    </row>
    <row r="45" spans="1:27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0"/>
        <v>0</v>
      </c>
      <c r="M45" s="24" t="str">
        <f t="shared" si="1"/>
        <v>OK</v>
      </c>
      <c r="N45" s="122"/>
      <c r="O45" s="122"/>
      <c r="P45" s="121"/>
      <c r="Q45" s="121"/>
      <c r="R45" s="121"/>
      <c r="S45" s="121"/>
      <c r="T45" s="197"/>
      <c r="U45" s="190"/>
      <c r="V45" s="198"/>
      <c r="W45" s="194"/>
      <c r="X45" s="198"/>
      <c r="Y45" s="194"/>
      <c r="Z45" s="33"/>
      <c r="AA45" s="33"/>
    </row>
    <row r="46" spans="1:27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si="0"/>
        <v>0</v>
      </c>
      <c r="M46" s="24" t="str">
        <f t="shared" si="1"/>
        <v>OK</v>
      </c>
      <c r="N46" s="122"/>
      <c r="O46" s="122"/>
      <c r="P46" s="121"/>
      <c r="Q46" s="122"/>
      <c r="R46" s="121"/>
      <c r="S46" s="122"/>
      <c r="T46" s="197"/>
      <c r="U46" s="190"/>
      <c r="V46" s="198"/>
      <c r="W46" s="194"/>
      <c r="X46" s="197"/>
      <c r="Y46" s="194"/>
      <c r="Z46" s="33"/>
      <c r="AA46" s="33"/>
    </row>
    <row r="47" spans="1:27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0"/>
        <v>0</v>
      </c>
      <c r="M47" s="24" t="str">
        <f t="shared" si="1"/>
        <v>OK</v>
      </c>
      <c r="N47" s="122"/>
      <c r="O47" s="122"/>
      <c r="P47" s="121"/>
      <c r="Q47" s="122"/>
      <c r="R47" s="121"/>
      <c r="S47" s="122"/>
      <c r="T47" s="197"/>
      <c r="U47" s="190"/>
      <c r="V47" s="198"/>
      <c r="W47" s="194"/>
      <c r="X47" s="197"/>
      <c r="Y47" s="194"/>
      <c r="Z47" s="33"/>
      <c r="AA47" s="33"/>
    </row>
    <row r="48" spans="1:27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0"/>
        <v>0</v>
      </c>
      <c r="M48" s="24" t="str">
        <f t="shared" si="1"/>
        <v>OK</v>
      </c>
      <c r="N48" s="122"/>
      <c r="O48" s="122"/>
      <c r="P48" s="121"/>
      <c r="Q48" s="122"/>
      <c r="R48" s="121"/>
      <c r="S48" s="122"/>
      <c r="T48" s="197"/>
      <c r="U48" s="190"/>
      <c r="V48" s="198"/>
      <c r="W48" s="194"/>
      <c r="X48" s="197"/>
      <c r="Y48" s="194"/>
      <c r="Z48" s="33"/>
      <c r="AA48" s="33"/>
    </row>
    <row r="49" spans="1:28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0"/>
        <v>0</v>
      </c>
      <c r="M49" s="24" t="str">
        <f t="shared" si="1"/>
        <v>OK</v>
      </c>
      <c r="N49" s="122"/>
      <c r="O49" s="122"/>
      <c r="P49" s="121"/>
      <c r="Q49" s="122"/>
      <c r="R49" s="121"/>
      <c r="S49" s="122"/>
      <c r="T49" s="197"/>
      <c r="U49" s="190"/>
      <c r="V49" s="198"/>
      <c r="W49" s="194"/>
      <c r="X49" s="197"/>
      <c r="Y49" s="194"/>
      <c r="Z49" s="33"/>
      <c r="AA49" s="33"/>
    </row>
    <row r="50" spans="1:28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si="0"/>
        <v>0</v>
      </c>
      <c r="M50" s="24" t="str">
        <f t="shared" si="1"/>
        <v>OK</v>
      </c>
      <c r="N50" s="127"/>
      <c r="O50" s="125"/>
      <c r="P50" s="126"/>
      <c r="Q50" s="126"/>
      <c r="R50" s="126"/>
      <c r="S50" s="126"/>
      <c r="T50" s="199"/>
      <c r="U50" s="199"/>
      <c r="V50" s="199"/>
      <c r="W50" s="199"/>
      <c r="X50" s="195"/>
      <c r="Y50" s="195"/>
      <c r="Z50" s="195"/>
      <c r="AA50" s="195"/>
    </row>
    <row r="51" spans="1:28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0"/>
        <v>0</v>
      </c>
      <c r="M51" s="71" t="str">
        <f t="shared" si="1"/>
        <v>OK</v>
      </c>
      <c r="N51" s="126"/>
      <c r="O51" s="126"/>
      <c r="P51" s="126"/>
      <c r="Q51" s="126"/>
      <c r="R51" s="126"/>
      <c r="S51" s="126"/>
      <c r="T51" s="199"/>
      <c r="U51" s="199"/>
      <c r="V51" s="199"/>
      <c r="W51" s="199"/>
      <c r="X51" s="195"/>
      <c r="Y51" s="195"/>
      <c r="Z51" s="195"/>
      <c r="AA51" s="195"/>
    </row>
    <row r="52" spans="1:28" x14ac:dyDescent="0.25">
      <c r="L52" s="25">
        <f>SUM(L4:L51)</f>
        <v>10645</v>
      </c>
      <c r="M52" s="4" t="str">
        <f t="shared" si="1"/>
        <v>OK</v>
      </c>
      <c r="N52" s="216">
        <f>SUMPRODUCT($J$4:$J$51,N4:N51)</f>
        <v>64959.55</v>
      </c>
      <c r="O52" s="216">
        <f t="shared" ref="O52:AA52" si="2">SUMPRODUCT($J$4:$J$51,O4:O51)</f>
        <v>73871.930000000008</v>
      </c>
      <c r="P52" s="216">
        <f t="shared" si="2"/>
        <v>22573.8</v>
      </c>
      <c r="Q52" s="216">
        <f t="shared" si="2"/>
        <v>1647.1</v>
      </c>
      <c r="R52" s="216">
        <f t="shared" si="2"/>
        <v>43727.040000000001</v>
      </c>
      <c r="S52" s="216">
        <f t="shared" si="2"/>
        <v>59012.770000000004</v>
      </c>
      <c r="T52" s="216">
        <f t="shared" si="2"/>
        <v>3906.5</v>
      </c>
      <c r="U52" s="216">
        <f t="shared" si="2"/>
        <v>7001.01</v>
      </c>
      <c r="V52" s="216">
        <f t="shared" si="2"/>
        <v>2333.52</v>
      </c>
      <c r="W52" s="216">
        <f t="shared" si="2"/>
        <v>22725.1</v>
      </c>
      <c r="X52" s="216">
        <f t="shared" si="2"/>
        <v>6123.1</v>
      </c>
      <c r="Y52" s="216">
        <f t="shared" si="2"/>
        <v>64959.55</v>
      </c>
      <c r="Z52" s="216">
        <f t="shared" si="2"/>
        <v>73871.930000000008</v>
      </c>
      <c r="AA52" s="216">
        <f t="shared" si="2"/>
        <v>22573.8</v>
      </c>
      <c r="AB52" s="246">
        <f>SUM(N52:AA52)</f>
        <v>469286.69999999995</v>
      </c>
    </row>
    <row r="53" spans="1:28" ht="19.05" x14ac:dyDescent="0.25">
      <c r="N53" s="40"/>
      <c r="O53" s="40"/>
    </row>
    <row r="55" spans="1:28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autoFilter ref="A3:AA3" xr:uid="{00000000-0001-0000-0600-000000000000}"/>
  <mergeCells count="96">
    <mergeCell ref="Z1:Z2"/>
    <mergeCell ref="AA1:AA2"/>
    <mergeCell ref="R1:R2"/>
    <mergeCell ref="S1:S2"/>
    <mergeCell ref="T1:T2"/>
    <mergeCell ref="U1:U2"/>
    <mergeCell ref="V1:V2"/>
    <mergeCell ref="W1:W2"/>
    <mergeCell ref="X1:X2"/>
    <mergeCell ref="Y1:Y2"/>
    <mergeCell ref="K1:M1"/>
    <mergeCell ref="A2:M2"/>
    <mergeCell ref="N1:N2"/>
    <mergeCell ref="O1:O2"/>
    <mergeCell ref="P1:P2"/>
    <mergeCell ref="Q1:Q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E12:E13"/>
    <mergeCell ref="B6:B7"/>
    <mergeCell ref="B8:B9"/>
    <mergeCell ref="B10:B11"/>
    <mergeCell ref="B4:B5"/>
    <mergeCell ref="B12:B13"/>
    <mergeCell ref="A14:A23"/>
    <mergeCell ref="B14:B15"/>
    <mergeCell ref="B18:B19"/>
    <mergeCell ref="B22:B23"/>
    <mergeCell ref="C14:C15"/>
    <mergeCell ref="B20:B21"/>
    <mergeCell ref="C20:C21"/>
    <mergeCell ref="E14:E15"/>
    <mergeCell ref="B16:B17"/>
    <mergeCell ref="C16:C17"/>
    <mergeCell ref="E16:E17"/>
    <mergeCell ref="C18:C19"/>
    <mergeCell ref="E18:E19"/>
    <mergeCell ref="E20:E21"/>
    <mergeCell ref="C22:C23"/>
    <mergeCell ref="E22:E23"/>
    <mergeCell ref="B40:B41"/>
    <mergeCell ref="C40:C41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C48:C49"/>
    <mergeCell ref="E48:E49"/>
    <mergeCell ref="B50:B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C50:C51"/>
    <mergeCell ref="E50:E51"/>
    <mergeCell ref="G55:T55"/>
    <mergeCell ref="A1:B1"/>
    <mergeCell ref="C1:J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U55"/>
  <sheetViews>
    <sheetView topLeftCell="B2" zoomScale="80" zoomScaleNormal="80" workbookViewId="0">
      <selection activeCell="D17" sqref="D17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34.12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19" width="15.75" style="5" customWidth="1"/>
    <col min="20" max="20" width="15.25" style="2" customWidth="1"/>
    <col min="21" max="16384" width="9.75" style="2"/>
  </cols>
  <sheetData>
    <row r="1" spans="1:19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6" t="s">
        <v>89</v>
      </c>
      <c r="O1" s="326" t="s">
        <v>90</v>
      </c>
      <c r="P1" s="357" t="s">
        <v>137</v>
      </c>
      <c r="Q1" s="357" t="s">
        <v>138</v>
      </c>
      <c r="R1" s="357" t="s">
        <v>139</v>
      </c>
      <c r="S1" s="357" t="s">
        <v>140</v>
      </c>
    </row>
    <row r="2" spans="1:19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7"/>
      <c r="O2" s="327"/>
      <c r="P2" s="358"/>
      <c r="Q2" s="358"/>
      <c r="R2" s="358"/>
      <c r="S2" s="358"/>
    </row>
    <row r="3" spans="1:19" s="3" customFormat="1" ht="30.1" customHeight="1" x14ac:dyDescent="0.2">
      <c r="A3" s="50" t="s">
        <v>33</v>
      </c>
      <c r="B3" s="41" t="s">
        <v>24</v>
      </c>
      <c r="C3" s="41" t="s">
        <v>25</v>
      </c>
      <c r="D3" s="41" t="s">
        <v>26</v>
      </c>
      <c r="E3" s="41" t="s">
        <v>27</v>
      </c>
      <c r="F3" s="41" t="s">
        <v>5</v>
      </c>
      <c r="G3" s="41" t="s">
        <v>28</v>
      </c>
      <c r="H3" s="41" t="s">
        <v>29</v>
      </c>
      <c r="I3" s="41" t="s">
        <v>30</v>
      </c>
      <c r="J3" s="261" t="s">
        <v>2</v>
      </c>
      <c r="K3" s="262" t="s">
        <v>4</v>
      </c>
      <c r="L3" s="21" t="s">
        <v>0</v>
      </c>
      <c r="M3" s="188" t="s">
        <v>3</v>
      </c>
      <c r="N3" s="187">
        <v>45057</v>
      </c>
      <c r="O3" s="187">
        <v>45075</v>
      </c>
      <c r="P3" s="187">
        <v>45223</v>
      </c>
      <c r="Q3" s="187">
        <v>45244</v>
      </c>
      <c r="R3" s="187">
        <v>45250</v>
      </c>
      <c r="S3" s="187">
        <v>45376</v>
      </c>
    </row>
    <row r="4" spans="1:19" ht="30.1" customHeight="1" x14ac:dyDescent="0.25">
      <c r="A4" s="376" t="s">
        <v>44</v>
      </c>
      <c r="B4" s="334">
        <v>1</v>
      </c>
      <c r="C4" s="283" t="s">
        <v>46</v>
      </c>
      <c r="D4" s="251">
        <v>1</v>
      </c>
      <c r="E4" s="283" t="s">
        <v>18</v>
      </c>
      <c r="F4" s="106" t="s">
        <v>14</v>
      </c>
      <c r="G4" s="73" t="s">
        <v>31</v>
      </c>
      <c r="H4" s="106" t="s">
        <v>38</v>
      </c>
      <c r="I4" s="106" t="s">
        <v>16</v>
      </c>
      <c r="J4" s="74">
        <v>6.01</v>
      </c>
      <c r="K4" s="203">
        <v>7000</v>
      </c>
      <c r="L4" s="76">
        <f t="shared" ref="L4:L51" si="0">K4-(SUM(N4:S4))</f>
        <v>4600</v>
      </c>
      <c r="M4" s="77" t="str">
        <f t="shared" ref="M4:M51" si="1">IF(L4&lt;0,"ATENÇÃO","OK")</f>
        <v>OK</v>
      </c>
      <c r="N4" s="172"/>
      <c r="O4" s="172"/>
      <c r="P4" s="253">
        <v>2000</v>
      </c>
      <c r="Q4" s="197"/>
      <c r="R4" s="197"/>
      <c r="S4" s="253">
        <v>400</v>
      </c>
    </row>
    <row r="5" spans="1:19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102">
        <v>22</v>
      </c>
      <c r="L5" s="23">
        <f t="shared" si="0"/>
        <v>16</v>
      </c>
      <c r="M5" s="24" t="str">
        <f t="shared" si="1"/>
        <v>OK</v>
      </c>
      <c r="N5" s="172"/>
      <c r="O5" s="172"/>
      <c r="P5" s="253">
        <v>5</v>
      </c>
      <c r="Q5" s="197"/>
      <c r="R5" s="197"/>
      <c r="S5" s="253">
        <v>1</v>
      </c>
    </row>
    <row r="6" spans="1:19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02">
        <v>1500</v>
      </c>
      <c r="L6" s="23">
        <f t="shared" si="0"/>
        <v>1500</v>
      </c>
      <c r="M6" s="24" t="str">
        <f t="shared" si="1"/>
        <v>OK</v>
      </c>
      <c r="N6" s="176"/>
      <c r="O6" s="172"/>
      <c r="P6" s="197"/>
      <c r="Q6" s="197"/>
      <c r="R6" s="197"/>
      <c r="S6" s="197"/>
    </row>
    <row r="7" spans="1:19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02">
        <v>5</v>
      </c>
      <c r="L7" s="23">
        <f t="shared" si="0"/>
        <v>5</v>
      </c>
      <c r="M7" s="24" t="str">
        <f t="shared" si="1"/>
        <v>OK</v>
      </c>
      <c r="N7" s="176"/>
      <c r="O7" s="172"/>
      <c r="P7" s="197"/>
      <c r="Q7" s="197"/>
      <c r="R7" s="197"/>
      <c r="S7" s="197"/>
    </row>
    <row r="8" spans="1:19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102"/>
      <c r="L8" s="23">
        <f t="shared" si="0"/>
        <v>0</v>
      </c>
      <c r="M8" s="24" t="str">
        <f t="shared" si="1"/>
        <v>OK</v>
      </c>
      <c r="N8" s="176"/>
      <c r="O8" s="172"/>
      <c r="P8" s="197"/>
      <c r="Q8" s="197"/>
      <c r="R8" s="197"/>
      <c r="S8" s="197"/>
    </row>
    <row r="9" spans="1:19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102"/>
      <c r="L9" s="23">
        <f t="shared" si="0"/>
        <v>0</v>
      </c>
      <c r="M9" s="24" t="str">
        <f t="shared" si="1"/>
        <v>OK</v>
      </c>
      <c r="N9" s="176"/>
      <c r="O9" s="172"/>
      <c r="P9" s="197"/>
      <c r="Q9" s="197"/>
      <c r="R9" s="197"/>
      <c r="S9" s="197"/>
    </row>
    <row r="10" spans="1:19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02">
        <v>5000</v>
      </c>
      <c r="L10" s="23">
        <f t="shared" si="0"/>
        <v>1480</v>
      </c>
      <c r="M10" s="24" t="str">
        <f t="shared" si="1"/>
        <v>OK</v>
      </c>
      <c r="N10" s="177">
        <v>1800</v>
      </c>
      <c r="O10" s="177">
        <v>120</v>
      </c>
      <c r="P10" s="197"/>
      <c r="Q10" s="253">
        <v>1100</v>
      </c>
      <c r="R10" s="253">
        <v>500</v>
      </c>
      <c r="S10" s="197"/>
    </row>
    <row r="11" spans="1:19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02">
        <v>24</v>
      </c>
      <c r="L11" s="23">
        <f t="shared" si="0"/>
        <v>6</v>
      </c>
      <c r="M11" s="24" t="str">
        <f t="shared" si="1"/>
        <v>OK</v>
      </c>
      <c r="N11" s="177">
        <v>12</v>
      </c>
      <c r="O11" s="177">
        <v>1</v>
      </c>
      <c r="P11" s="197"/>
      <c r="Q11" s="253">
        <v>4</v>
      </c>
      <c r="R11" s="253">
        <v>1</v>
      </c>
      <c r="S11" s="197"/>
    </row>
    <row r="12" spans="1:19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102">
        <v>1200</v>
      </c>
      <c r="L12" s="23">
        <f t="shared" si="0"/>
        <v>1200</v>
      </c>
      <c r="M12" s="24" t="str">
        <f t="shared" si="1"/>
        <v>OK</v>
      </c>
      <c r="N12" s="176"/>
      <c r="O12" s="172"/>
      <c r="P12" s="197"/>
      <c r="Q12" s="197"/>
      <c r="R12" s="197"/>
      <c r="S12" s="197"/>
    </row>
    <row r="13" spans="1:19" ht="30.1" customHeight="1" thickBot="1" x14ac:dyDescent="0.3">
      <c r="A13" s="338"/>
      <c r="B13" s="375"/>
      <c r="C13" s="345"/>
      <c r="D13" s="254">
        <v>10</v>
      </c>
      <c r="E13" s="345"/>
      <c r="F13" s="61" t="s">
        <v>22</v>
      </c>
      <c r="G13" s="67" t="s">
        <v>31</v>
      </c>
      <c r="H13" s="61" t="s">
        <v>39</v>
      </c>
      <c r="I13" s="61" t="s">
        <v>16</v>
      </c>
      <c r="J13" s="68">
        <v>693.62</v>
      </c>
      <c r="K13" s="102">
        <v>4</v>
      </c>
      <c r="L13" s="23">
        <f t="shared" si="0"/>
        <v>4</v>
      </c>
      <c r="M13" s="24" t="str">
        <f t="shared" si="1"/>
        <v>OK</v>
      </c>
      <c r="N13" s="172"/>
      <c r="O13" s="172"/>
      <c r="P13" s="197"/>
      <c r="Q13" s="197"/>
      <c r="R13" s="197"/>
      <c r="S13" s="197"/>
    </row>
    <row r="14" spans="1:19" s="7" customFormat="1" ht="30.1" customHeight="1" x14ac:dyDescent="0.25">
      <c r="A14" s="320" t="s">
        <v>34</v>
      </c>
      <c r="B14" s="371">
        <v>6</v>
      </c>
      <c r="C14" s="307" t="s">
        <v>46</v>
      </c>
      <c r="D14" s="255">
        <v>11</v>
      </c>
      <c r="E14" s="325" t="s">
        <v>18</v>
      </c>
      <c r="F14" s="62" t="s">
        <v>14</v>
      </c>
      <c r="G14" s="256" t="s">
        <v>31</v>
      </c>
      <c r="H14" s="62" t="s">
        <v>38</v>
      </c>
      <c r="I14" s="62" t="s">
        <v>16</v>
      </c>
      <c r="J14" s="257">
        <v>7.73</v>
      </c>
      <c r="K14" s="102"/>
      <c r="L14" s="23">
        <f t="shared" si="0"/>
        <v>0</v>
      </c>
      <c r="M14" s="24" t="str">
        <f t="shared" si="1"/>
        <v>OK</v>
      </c>
      <c r="N14" s="172"/>
      <c r="O14" s="172"/>
      <c r="P14" s="198"/>
      <c r="Q14" s="197"/>
      <c r="R14" s="198"/>
      <c r="S14" s="197"/>
    </row>
    <row r="15" spans="1:19" s="7" customFormat="1" ht="30.1" customHeight="1" x14ac:dyDescent="0.25">
      <c r="A15" s="321"/>
      <c r="B15" s="284"/>
      <c r="C15" s="286"/>
      <c r="D15" s="248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0"/>
        <v>0</v>
      </c>
      <c r="M15" s="24" t="str">
        <f t="shared" si="1"/>
        <v>OK</v>
      </c>
      <c r="N15" s="172"/>
      <c r="O15" s="172"/>
      <c r="P15" s="198"/>
      <c r="Q15" s="197"/>
      <c r="R15" s="198"/>
      <c r="S15" s="197"/>
    </row>
    <row r="16" spans="1:19" s="7" customFormat="1" ht="30.1" customHeight="1" x14ac:dyDescent="0.25">
      <c r="A16" s="321"/>
      <c r="B16" s="279">
        <v>7</v>
      </c>
      <c r="C16" s="281" t="s">
        <v>36</v>
      </c>
      <c r="D16" s="247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0"/>
        <v>0</v>
      </c>
      <c r="M16" s="24" t="str">
        <f t="shared" si="1"/>
        <v>OK</v>
      </c>
      <c r="N16" s="172"/>
      <c r="O16" s="172"/>
      <c r="P16" s="197"/>
      <c r="Q16" s="197"/>
      <c r="R16" s="197"/>
      <c r="S16" s="197"/>
    </row>
    <row r="17" spans="1:19" s="7" customFormat="1" ht="30.1" customHeight="1" x14ac:dyDescent="0.25">
      <c r="A17" s="321"/>
      <c r="B17" s="279"/>
      <c r="C17" s="281"/>
      <c r="D17" s="247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0"/>
        <v>0</v>
      </c>
      <c r="M17" s="24" t="str">
        <f t="shared" si="1"/>
        <v>OK</v>
      </c>
      <c r="N17" s="172"/>
      <c r="O17" s="172"/>
      <c r="P17" s="197"/>
      <c r="Q17" s="197"/>
      <c r="R17" s="197"/>
      <c r="S17" s="197"/>
    </row>
    <row r="18" spans="1:19" s="7" customFormat="1" ht="30.1" customHeight="1" x14ac:dyDescent="0.25">
      <c r="A18" s="321"/>
      <c r="B18" s="284">
        <v>8</v>
      </c>
      <c r="C18" s="286" t="s">
        <v>36</v>
      </c>
      <c r="D18" s="248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0"/>
        <v>0</v>
      </c>
      <c r="M18" s="24" t="str">
        <f t="shared" si="1"/>
        <v>OK</v>
      </c>
      <c r="N18" s="172"/>
      <c r="O18" s="172"/>
      <c r="P18" s="197"/>
      <c r="Q18" s="198"/>
      <c r="R18" s="197"/>
      <c r="S18" s="198"/>
    </row>
    <row r="19" spans="1:19" s="7" customFormat="1" ht="30.1" customHeight="1" x14ac:dyDescent="0.25">
      <c r="A19" s="321"/>
      <c r="B19" s="284"/>
      <c r="C19" s="286"/>
      <c r="D19" s="248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0"/>
        <v>0</v>
      </c>
      <c r="M19" s="24" t="str">
        <f t="shared" si="1"/>
        <v>OK</v>
      </c>
      <c r="N19" s="172"/>
      <c r="O19" s="172"/>
      <c r="P19" s="197"/>
      <c r="Q19" s="198"/>
      <c r="R19" s="197"/>
      <c r="S19" s="198"/>
    </row>
    <row r="20" spans="1:19" ht="30.1" customHeight="1" x14ac:dyDescent="0.25">
      <c r="A20" s="321"/>
      <c r="B20" s="279">
        <v>9</v>
      </c>
      <c r="C20" s="281" t="s">
        <v>46</v>
      </c>
      <c r="D20" s="247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si="0"/>
        <v>0</v>
      </c>
      <c r="M20" s="24" t="str">
        <f t="shared" si="1"/>
        <v>OK</v>
      </c>
      <c r="N20" s="175"/>
      <c r="O20" s="173"/>
      <c r="P20" s="199"/>
      <c r="Q20" s="199"/>
      <c r="R20" s="199"/>
      <c r="S20" s="199"/>
    </row>
    <row r="21" spans="1:19" ht="30.1" customHeight="1" x14ac:dyDescent="0.25">
      <c r="A21" s="321"/>
      <c r="B21" s="279"/>
      <c r="C21" s="281"/>
      <c r="D21" s="247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0"/>
        <v>0</v>
      </c>
      <c r="M21" s="24" t="str">
        <f t="shared" si="1"/>
        <v>OK</v>
      </c>
      <c r="N21" s="174"/>
      <c r="O21" s="174"/>
      <c r="P21" s="199"/>
      <c r="Q21" s="199"/>
      <c r="R21" s="199"/>
      <c r="S21" s="199"/>
    </row>
    <row r="22" spans="1:19" ht="30.1" customHeight="1" x14ac:dyDescent="0.25">
      <c r="A22" s="321"/>
      <c r="B22" s="313">
        <v>10</v>
      </c>
      <c r="C22" s="373" t="s">
        <v>48</v>
      </c>
      <c r="D22" s="250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75"/>
      <c r="O22" s="173"/>
      <c r="P22" s="199"/>
      <c r="Q22" s="199"/>
      <c r="R22" s="199"/>
      <c r="S22" s="199"/>
    </row>
    <row r="23" spans="1:19" ht="30.1" customHeight="1" thickBot="1" x14ac:dyDescent="0.3">
      <c r="A23" s="322"/>
      <c r="B23" s="372"/>
      <c r="C23" s="374"/>
      <c r="D23" s="258">
        <v>20</v>
      </c>
      <c r="E23" s="317"/>
      <c r="F23" s="103" t="s">
        <v>22</v>
      </c>
      <c r="G23" s="259" t="s">
        <v>31</v>
      </c>
      <c r="H23" s="103" t="s">
        <v>39</v>
      </c>
      <c r="I23" s="103" t="s">
        <v>16</v>
      </c>
      <c r="J23" s="260"/>
      <c r="K23" s="102"/>
      <c r="L23" s="23">
        <f t="shared" si="0"/>
        <v>0</v>
      </c>
      <c r="M23" s="24" t="str">
        <f t="shared" si="1"/>
        <v>OK</v>
      </c>
      <c r="N23" s="174"/>
      <c r="O23" s="174"/>
      <c r="P23" s="199"/>
      <c r="Q23" s="199"/>
      <c r="R23" s="199"/>
      <c r="S23" s="199"/>
    </row>
    <row r="24" spans="1:19" s="7" customFormat="1" ht="30.1" customHeight="1" x14ac:dyDescent="0.25">
      <c r="A24" s="367" t="s">
        <v>45</v>
      </c>
      <c r="B24" s="299">
        <v>11</v>
      </c>
      <c r="C24" s="280" t="s">
        <v>46</v>
      </c>
      <c r="D24" s="249">
        <v>21</v>
      </c>
      <c r="E24" s="283" t="s">
        <v>18</v>
      </c>
      <c r="F24" s="106" t="s">
        <v>14</v>
      </c>
      <c r="G24" s="73" t="s">
        <v>31</v>
      </c>
      <c r="H24" s="106" t="s">
        <v>38</v>
      </c>
      <c r="I24" s="106" t="s">
        <v>16</v>
      </c>
      <c r="J24" s="74">
        <v>7.72</v>
      </c>
      <c r="K24" s="102"/>
      <c r="L24" s="23">
        <f t="shared" si="0"/>
        <v>0</v>
      </c>
      <c r="M24" s="24" t="str">
        <f t="shared" si="1"/>
        <v>OK</v>
      </c>
      <c r="N24" s="172"/>
      <c r="O24" s="172"/>
      <c r="P24" s="198"/>
      <c r="Q24" s="197"/>
      <c r="R24" s="198"/>
      <c r="S24" s="197"/>
    </row>
    <row r="25" spans="1:19" s="7" customFormat="1" ht="30.1" customHeight="1" thickBot="1" x14ac:dyDescent="0.3">
      <c r="A25" s="311"/>
      <c r="B25" s="279"/>
      <c r="C25" s="304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0"/>
        <v>0</v>
      </c>
      <c r="M25" s="24" t="str">
        <f t="shared" si="1"/>
        <v>OK</v>
      </c>
      <c r="N25" s="172"/>
      <c r="O25" s="172"/>
      <c r="P25" s="198"/>
      <c r="Q25" s="197"/>
      <c r="R25" s="198"/>
      <c r="S25" s="197"/>
    </row>
    <row r="26" spans="1:19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0"/>
        <v>0</v>
      </c>
      <c r="M26" s="24" t="str">
        <f t="shared" si="1"/>
        <v>OK</v>
      </c>
      <c r="N26" s="172"/>
      <c r="O26" s="172"/>
      <c r="P26" s="197"/>
      <c r="Q26" s="197"/>
      <c r="R26" s="197"/>
      <c r="S26" s="197"/>
    </row>
    <row r="27" spans="1:19" s="7" customFormat="1" ht="30.1" customHeight="1" thickBot="1" x14ac:dyDescent="0.3">
      <c r="A27" s="311"/>
      <c r="B27" s="284"/>
      <c r="C27" s="30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0"/>
        <v>0</v>
      </c>
      <c r="M27" s="24" t="str">
        <f t="shared" si="1"/>
        <v>OK</v>
      </c>
      <c r="N27" s="172"/>
      <c r="O27" s="172"/>
      <c r="P27" s="197"/>
      <c r="Q27" s="197"/>
      <c r="R27" s="197"/>
      <c r="S27" s="197"/>
    </row>
    <row r="28" spans="1:19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0"/>
        <v>0</v>
      </c>
      <c r="M28" s="24" t="str">
        <f t="shared" si="1"/>
        <v>OK</v>
      </c>
      <c r="N28" s="172"/>
      <c r="O28" s="172"/>
      <c r="P28" s="197"/>
      <c r="Q28" s="198"/>
      <c r="R28" s="197"/>
      <c r="S28" s="198"/>
    </row>
    <row r="29" spans="1:19" s="7" customFormat="1" ht="30.1" customHeight="1" x14ac:dyDescent="0.25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0"/>
        <v>0</v>
      </c>
      <c r="M29" s="24" t="str">
        <f t="shared" si="1"/>
        <v>OK</v>
      </c>
      <c r="N29" s="172"/>
      <c r="O29" s="172"/>
      <c r="P29" s="197"/>
      <c r="Q29" s="198"/>
      <c r="R29" s="197"/>
      <c r="S29" s="198"/>
    </row>
    <row r="30" spans="1:19" ht="30.1" customHeight="1" x14ac:dyDescent="0.25">
      <c r="A30" s="311"/>
      <c r="B30" s="284">
        <v>14</v>
      </c>
      <c r="C30" s="286" t="s">
        <v>46</v>
      </c>
      <c r="D30" s="248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0"/>
        <v>0</v>
      </c>
      <c r="M30" s="24" t="str">
        <f t="shared" si="1"/>
        <v>OK</v>
      </c>
      <c r="N30" s="175"/>
      <c r="O30" s="173"/>
      <c r="P30" s="199"/>
      <c r="Q30" s="199"/>
      <c r="R30" s="199"/>
      <c r="S30" s="199"/>
    </row>
    <row r="31" spans="1:19" ht="30.1" customHeight="1" thickBot="1" x14ac:dyDescent="0.3">
      <c r="A31" s="312"/>
      <c r="B31" s="368"/>
      <c r="C31" s="369"/>
      <c r="D31" s="263">
        <v>28</v>
      </c>
      <c r="E31" s="370"/>
      <c r="F31" s="264" t="s">
        <v>22</v>
      </c>
      <c r="G31" s="265" t="s">
        <v>31</v>
      </c>
      <c r="H31" s="264" t="s">
        <v>39</v>
      </c>
      <c r="I31" s="264" t="s">
        <v>16</v>
      </c>
      <c r="J31" s="266">
        <v>1483.17</v>
      </c>
      <c r="K31" s="102"/>
      <c r="L31" s="23">
        <f t="shared" si="0"/>
        <v>0</v>
      </c>
      <c r="M31" s="24" t="str">
        <f t="shared" si="1"/>
        <v>OK</v>
      </c>
      <c r="N31" s="174"/>
      <c r="O31" s="174"/>
      <c r="P31" s="199"/>
      <c r="Q31" s="199"/>
      <c r="R31" s="199"/>
      <c r="S31" s="199"/>
    </row>
    <row r="32" spans="1:19" ht="30.1" customHeight="1" x14ac:dyDescent="0.25">
      <c r="A32" s="296" t="s">
        <v>35</v>
      </c>
      <c r="B32" s="362">
        <v>15</v>
      </c>
      <c r="C32" s="363" t="s">
        <v>51</v>
      </c>
      <c r="D32" s="249">
        <v>29</v>
      </c>
      <c r="E32" s="364" t="s">
        <v>18</v>
      </c>
      <c r="F32" s="106" t="s">
        <v>14</v>
      </c>
      <c r="G32" s="73" t="s">
        <v>31</v>
      </c>
      <c r="H32" s="106" t="s">
        <v>38</v>
      </c>
      <c r="I32" s="106" t="s">
        <v>16</v>
      </c>
      <c r="J32" s="74">
        <v>3.6</v>
      </c>
      <c r="K32" s="102"/>
      <c r="L32" s="23">
        <f t="shared" si="0"/>
        <v>0</v>
      </c>
      <c r="M32" s="24" t="str">
        <f t="shared" si="1"/>
        <v>OK</v>
      </c>
      <c r="N32" s="174"/>
      <c r="O32" s="174"/>
      <c r="P32" s="199"/>
      <c r="Q32" s="199"/>
      <c r="R32" s="199"/>
      <c r="S32" s="199"/>
    </row>
    <row r="33" spans="1:19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0"/>
        <v>0</v>
      </c>
      <c r="M33" s="24" t="str">
        <f t="shared" si="1"/>
        <v>OK</v>
      </c>
      <c r="N33" s="174"/>
      <c r="O33" s="174"/>
      <c r="P33" s="199"/>
      <c r="Q33" s="199"/>
      <c r="R33" s="199"/>
      <c r="S33" s="199"/>
    </row>
    <row r="34" spans="1:19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0"/>
        <v>0</v>
      </c>
      <c r="M34" s="24" t="str">
        <f t="shared" si="1"/>
        <v>OK</v>
      </c>
      <c r="N34" s="174"/>
      <c r="O34" s="174"/>
      <c r="P34" s="199"/>
      <c r="Q34" s="199"/>
      <c r="R34" s="199"/>
      <c r="S34" s="199"/>
    </row>
    <row r="35" spans="1:19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0"/>
        <v>0</v>
      </c>
      <c r="M35" s="24" t="str">
        <f t="shared" si="1"/>
        <v>OK</v>
      </c>
      <c r="N35" s="174"/>
      <c r="O35" s="174"/>
      <c r="P35" s="199"/>
      <c r="Q35" s="199"/>
      <c r="R35" s="199"/>
      <c r="S35" s="199"/>
    </row>
    <row r="36" spans="1:19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0"/>
        <v>0</v>
      </c>
      <c r="M36" s="24" t="str">
        <f t="shared" si="1"/>
        <v>OK</v>
      </c>
      <c r="N36" s="174"/>
      <c r="O36" s="174"/>
      <c r="P36" s="199"/>
      <c r="Q36" s="199"/>
      <c r="R36" s="199"/>
      <c r="S36" s="199"/>
    </row>
    <row r="37" spans="1:19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0"/>
        <v>0</v>
      </c>
      <c r="M37" s="24" t="str">
        <f t="shared" si="1"/>
        <v>OK</v>
      </c>
      <c r="N37" s="174"/>
      <c r="O37" s="174"/>
      <c r="P37" s="199"/>
      <c r="Q37" s="199"/>
      <c r="R37" s="199"/>
      <c r="S37" s="199"/>
    </row>
    <row r="38" spans="1:19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0"/>
        <v>0</v>
      </c>
      <c r="M38" s="24" t="str">
        <f t="shared" si="1"/>
        <v>OK</v>
      </c>
      <c r="N38" s="174"/>
      <c r="O38" s="174"/>
      <c r="P38" s="199"/>
      <c r="Q38" s="199"/>
      <c r="R38" s="199"/>
      <c r="S38" s="199"/>
    </row>
    <row r="39" spans="1:19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0"/>
        <v>0</v>
      </c>
      <c r="M39" s="24" t="str">
        <f t="shared" si="1"/>
        <v>OK</v>
      </c>
      <c r="N39" s="174"/>
      <c r="O39" s="174"/>
      <c r="P39" s="199"/>
      <c r="Q39" s="199"/>
      <c r="R39" s="199"/>
      <c r="S39" s="199"/>
    </row>
    <row r="40" spans="1:19" ht="30.1" customHeight="1" x14ac:dyDescent="0.25">
      <c r="A40" s="297"/>
      <c r="B40" s="302">
        <v>19</v>
      </c>
      <c r="C40" s="308" t="s">
        <v>48</v>
      </c>
      <c r="D40" s="250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74"/>
      <c r="O40" s="174"/>
      <c r="P40" s="199"/>
      <c r="Q40" s="199"/>
      <c r="R40" s="199"/>
      <c r="S40" s="199"/>
    </row>
    <row r="41" spans="1:19" ht="30.1" customHeight="1" thickBot="1" x14ac:dyDescent="0.3">
      <c r="A41" s="297"/>
      <c r="B41" s="365"/>
      <c r="C41" s="309"/>
      <c r="D41" s="258">
        <v>38</v>
      </c>
      <c r="E41" s="366"/>
      <c r="F41" s="103" t="s">
        <v>22</v>
      </c>
      <c r="G41" s="259" t="s">
        <v>31</v>
      </c>
      <c r="H41" s="103" t="s">
        <v>39</v>
      </c>
      <c r="I41" s="103" t="s">
        <v>16</v>
      </c>
      <c r="J41" s="260"/>
      <c r="K41" s="102"/>
      <c r="L41" s="23">
        <f t="shared" si="0"/>
        <v>0</v>
      </c>
      <c r="M41" s="24" t="str">
        <f t="shared" si="1"/>
        <v>OK</v>
      </c>
      <c r="N41" s="174"/>
      <c r="O41" s="174"/>
      <c r="P41" s="199"/>
      <c r="Q41" s="199"/>
      <c r="R41" s="199"/>
      <c r="S41" s="199"/>
    </row>
    <row r="42" spans="1:19" s="7" customFormat="1" ht="30.1" customHeight="1" x14ac:dyDescent="0.25">
      <c r="A42" s="276" t="s">
        <v>50</v>
      </c>
      <c r="B42" s="299">
        <v>20</v>
      </c>
      <c r="C42" s="280" t="s">
        <v>46</v>
      </c>
      <c r="D42" s="249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74">
        <v>7.73</v>
      </c>
      <c r="K42" s="102"/>
      <c r="L42" s="23">
        <f t="shared" si="0"/>
        <v>0</v>
      </c>
      <c r="M42" s="24" t="str">
        <f t="shared" si="1"/>
        <v>OK</v>
      </c>
      <c r="N42" s="172"/>
      <c r="O42" s="172"/>
      <c r="P42" s="198"/>
      <c r="Q42" s="197"/>
      <c r="R42" s="198"/>
      <c r="S42" s="197"/>
    </row>
    <row r="43" spans="1:19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0"/>
        <v>0</v>
      </c>
      <c r="M43" s="24" t="str">
        <f t="shared" si="1"/>
        <v>OK</v>
      </c>
      <c r="N43" s="172"/>
      <c r="O43" s="172"/>
      <c r="P43" s="198"/>
      <c r="Q43" s="197"/>
      <c r="R43" s="198"/>
      <c r="S43" s="197"/>
    </row>
    <row r="44" spans="1:19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0"/>
        <v>0</v>
      </c>
      <c r="M44" s="24" t="str">
        <f t="shared" si="1"/>
        <v>OK</v>
      </c>
      <c r="N44" s="172"/>
      <c r="O44" s="172"/>
      <c r="P44" s="197"/>
      <c r="Q44" s="197"/>
      <c r="R44" s="197"/>
      <c r="S44" s="197"/>
    </row>
    <row r="45" spans="1:19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0"/>
        <v>0</v>
      </c>
      <c r="M45" s="24" t="str">
        <f t="shared" si="1"/>
        <v>OK</v>
      </c>
      <c r="N45" s="172"/>
      <c r="O45" s="172"/>
      <c r="P45" s="197"/>
      <c r="Q45" s="197"/>
      <c r="R45" s="197"/>
      <c r="S45" s="197"/>
    </row>
    <row r="46" spans="1:19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si="0"/>
        <v>0</v>
      </c>
      <c r="M46" s="24" t="str">
        <f t="shared" si="1"/>
        <v>OK</v>
      </c>
      <c r="N46" s="172"/>
      <c r="O46" s="172"/>
      <c r="P46" s="197"/>
      <c r="Q46" s="198"/>
      <c r="R46" s="197"/>
      <c r="S46" s="198"/>
    </row>
    <row r="47" spans="1:19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0"/>
        <v>0</v>
      </c>
      <c r="M47" s="24" t="str">
        <f t="shared" si="1"/>
        <v>OK</v>
      </c>
      <c r="N47" s="172"/>
      <c r="O47" s="172"/>
      <c r="P47" s="197"/>
      <c r="Q47" s="198"/>
      <c r="R47" s="197"/>
      <c r="S47" s="198"/>
    </row>
    <row r="48" spans="1:19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0"/>
        <v>0</v>
      </c>
      <c r="M48" s="24" t="str">
        <f t="shared" si="1"/>
        <v>OK</v>
      </c>
      <c r="N48" s="172"/>
      <c r="O48" s="172"/>
      <c r="P48" s="197"/>
      <c r="Q48" s="198"/>
      <c r="R48" s="197"/>
      <c r="S48" s="198"/>
    </row>
    <row r="49" spans="1:2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0"/>
        <v>0</v>
      </c>
      <c r="M49" s="24" t="str">
        <f t="shared" si="1"/>
        <v>OK</v>
      </c>
      <c r="N49" s="172"/>
      <c r="O49" s="172"/>
      <c r="P49" s="197"/>
      <c r="Q49" s="198"/>
      <c r="R49" s="197"/>
      <c r="S49" s="198"/>
    </row>
    <row r="50" spans="1:2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si="0"/>
        <v>0</v>
      </c>
      <c r="M50" s="24" t="str">
        <f t="shared" si="1"/>
        <v>OK</v>
      </c>
      <c r="N50" s="175"/>
      <c r="O50" s="173"/>
      <c r="P50" s="199"/>
      <c r="Q50" s="199"/>
      <c r="R50" s="199"/>
      <c r="S50" s="199"/>
    </row>
    <row r="51" spans="1:2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0"/>
        <v>0</v>
      </c>
      <c r="M51" s="71" t="str">
        <f t="shared" si="1"/>
        <v>OK</v>
      </c>
      <c r="N51" s="174"/>
      <c r="O51" s="174"/>
      <c r="P51" s="199"/>
      <c r="Q51" s="199"/>
      <c r="R51" s="199"/>
      <c r="S51" s="199"/>
    </row>
    <row r="52" spans="1:21" x14ac:dyDescent="0.25">
      <c r="K52" s="252">
        <f>SUM(K4:K51)</f>
        <v>14755</v>
      </c>
      <c r="L52" s="252">
        <f>SUM(L4:L51)</f>
        <v>8811</v>
      </c>
      <c r="N52" s="212">
        <f>SUMPRODUCT($J$4:$J$51,N4:N51)</f>
        <v>40604.04</v>
      </c>
      <c r="O52" s="212">
        <f t="shared" ref="O52:S52" si="2">SUMPRODUCT($J$4:$J$51,O4:O51)</f>
        <v>3003.57</v>
      </c>
      <c r="P52" s="212">
        <f t="shared" si="2"/>
        <v>16715.099999999999</v>
      </c>
      <c r="Q52" s="212">
        <f t="shared" si="2"/>
        <v>19869.68</v>
      </c>
      <c r="R52" s="212">
        <f t="shared" si="2"/>
        <v>7818.17</v>
      </c>
      <c r="S52" s="212">
        <f t="shared" si="2"/>
        <v>3343.02</v>
      </c>
      <c r="T52" s="212">
        <f>SUM(N52:S52)</f>
        <v>91353.58</v>
      </c>
      <c r="U52" s="212"/>
    </row>
    <row r="53" spans="1:21" ht="19.05" x14ac:dyDescent="0.25">
      <c r="N53" s="40"/>
      <c r="O53" s="40"/>
    </row>
    <row r="55" spans="1:2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</row>
  </sheetData>
  <mergeCells count="88">
    <mergeCell ref="S1:S2"/>
    <mergeCell ref="P1:P2"/>
    <mergeCell ref="Q1:Q2"/>
    <mergeCell ref="N1:N2"/>
    <mergeCell ref="O1:O2"/>
    <mergeCell ref="K1:M1"/>
    <mergeCell ref="A1:B1"/>
    <mergeCell ref="C1:J1"/>
    <mergeCell ref="B4:B5"/>
    <mergeCell ref="R1:R2"/>
    <mergeCell ref="A2:M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E12:E13"/>
    <mergeCell ref="B12:B13"/>
    <mergeCell ref="B6:B7"/>
    <mergeCell ref="B8:B9"/>
    <mergeCell ref="B10:B11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E50:E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B40:B41"/>
    <mergeCell ref="C40:C41"/>
    <mergeCell ref="G55:S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55"/>
  <sheetViews>
    <sheetView zoomScale="85" zoomScaleNormal="85" workbookViewId="0">
      <selection activeCell="K63" sqref="K63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13.62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5.75" style="5" customWidth="1"/>
    <col min="16" max="16384" width="9.75" style="2"/>
  </cols>
  <sheetData>
    <row r="1" spans="1:15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26" t="s">
        <v>84</v>
      </c>
      <c r="O1" s="326" t="s">
        <v>141</v>
      </c>
    </row>
    <row r="2" spans="1:15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27"/>
      <c r="O2" s="327"/>
    </row>
    <row r="3" spans="1:15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63">
        <v>45072</v>
      </c>
      <c r="O3" s="187">
        <v>45217</v>
      </c>
    </row>
    <row r="4" spans="1:15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203">
        <v>5000</v>
      </c>
      <c r="L4" s="76">
        <f t="shared" ref="L4:L51" si="0">K4-(SUM(N4:O4))</f>
        <v>5000</v>
      </c>
      <c r="M4" s="77" t="str">
        <f t="shared" ref="M4:M51" si="1">IF(L4&lt;0,"ATENÇÃO","OK")</f>
        <v>OK</v>
      </c>
      <c r="N4" s="160"/>
      <c r="O4" s="197"/>
    </row>
    <row r="5" spans="1:15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102">
        <v>5</v>
      </c>
      <c r="L5" s="23">
        <f t="shared" si="0"/>
        <v>5</v>
      </c>
      <c r="M5" s="24" t="str">
        <f t="shared" si="1"/>
        <v>OK</v>
      </c>
      <c r="N5" s="160"/>
      <c r="O5" s="197"/>
    </row>
    <row r="6" spans="1:15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02">
        <v>5000</v>
      </c>
      <c r="L6" s="23">
        <f t="shared" si="0"/>
        <v>5000</v>
      </c>
      <c r="M6" s="24" t="str">
        <f t="shared" si="1"/>
        <v>OK</v>
      </c>
      <c r="N6" s="160"/>
      <c r="O6" s="197"/>
    </row>
    <row r="7" spans="1:15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02">
        <v>5</v>
      </c>
      <c r="L7" s="23">
        <f t="shared" si="0"/>
        <v>5</v>
      </c>
      <c r="M7" s="24" t="str">
        <f t="shared" si="1"/>
        <v>OK</v>
      </c>
      <c r="N7" s="160"/>
      <c r="O7" s="197"/>
    </row>
    <row r="8" spans="1:15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102">
        <v>8000</v>
      </c>
      <c r="L8" s="23">
        <f t="shared" si="0"/>
        <v>5250</v>
      </c>
      <c r="M8" s="24" t="str">
        <f t="shared" si="1"/>
        <v>OK</v>
      </c>
      <c r="N8" s="164">
        <v>1000</v>
      </c>
      <c r="O8" s="186">
        <v>1750</v>
      </c>
    </row>
    <row r="9" spans="1:15" ht="30.1" customHeight="1" x14ac:dyDescent="0.25">
      <c r="A9" s="337"/>
      <c r="B9" s="331"/>
      <c r="C9" s="319"/>
      <c r="D9" s="230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102">
        <f>10-3+2+2</f>
        <v>11</v>
      </c>
      <c r="L9" s="23">
        <f t="shared" si="0"/>
        <v>2</v>
      </c>
      <c r="M9" s="24" t="str">
        <f t="shared" si="1"/>
        <v>OK</v>
      </c>
      <c r="N9" s="164">
        <v>6</v>
      </c>
      <c r="O9" s="186">
        <v>3</v>
      </c>
    </row>
    <row r="10" spans="1:15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02">
        <v>8000</v>
      </c>
      <c r="L10" s="23">
        <f t="shared" si="0"/>
        <v>8000</v>
      </c>
      <c r="M10" s="24" t="str">
        <f t="shared" si="1"/>
        <v>OK</v>
      </c>
      <c r="N10" s="160"/>
      <c r="O10" s="197"/>
    </row>
    <row r="11" spans="1:15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02">
        <v>10</v>
      </c>
      <c r="L11" s="23">
        <f t="shared" si="0"/>
        <v>10</v>
      </c>
      <c r="M11" s="24" t="str">
        <f t="shared" si="1"/>
        <v>OK</v>
      </c>
      <c r="N11" s="160"/>
      <c r="O11" s="197"/>
    </row>
    <row r="12" spans="1:15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102">
        <v>2000</v>
      </c>
      <c r="L12" s="23">
        <f t="shared" si="0"/>
        <v>2000</v>
      </c>
      <c r="M12" s="24" t="str">
        <f t="shared" si="1"/>
        <v>OK</v>
      </c>
      <c r="N12" s="160"/>
      <c r="O12" s="197"/>
    </row>
    <row r="13" spans="1:15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102">
        <v>4</v>
      </c>
      <c r="L13" s="23">
        <f t="shared" si="0"/>
        <v>4</v>
      </c>
      <c r="M13" s="24" t="str">
        <f t="shared" si="1"/>
        <v>OK</v>
      </c>
      <c r="N13" s="160"/>
      <c r="O13" s="197"/>
    </row>
    <row r="14" spans="1:15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02"/>
      <c r="L14" s="23">
        <f t="shared" si="0"/>
        <v>0</v>
      </c>
      <c r="M14" s="24" t="str">
        <f t="shared" si="1"/>
        <v>OK</v>
      </c>
      <c r="N14" s="160"/>
      <c r="O14" s="198"/>
    </row>
    <row r="15" spans="1:15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0"/>
        <v>0</v>
      </c>
      <c r="M15" s="24" t="str">
        <f t="shared" si="1"/>
        <v>OK</v>
      </c>
      <c r="N15" s="160"/>
      <c r="O15" s="198"/>
    </row>
    <row r="16" spans="1:15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0"/>
        <v>0</v>
      </c>
      <c r="M16" s="24" t="str">
        <f t="shared" si="1"/>
        <v>OK</v>
      </c>
      <c r="N16" s="160"/>
      <c r="O16" s="197"/>
    </row>
    <row r="17" spans="1:15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0"/>
        <v>0</v>
      </c>
      <c r="M17" s="24" t="str">
        <f t="shared" si="1"/>
        <v>OK</v>
      </c>
      <c r="N17" s="160"/>
      <c r="O17" s="197"/>
    </row>
    <row r="18" spans="1:15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0"/>
        <v>0</v>
      </c>
      <c r="M18" s="24" t="str">
        <f t="shared" si="1"/>
        <v>OK</v>
      </c>
      <c r="N18" s="160"/>
      <c r="O18" s="197"/>
    </row>
    <row r="19" spans="1:15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0"/>
        <v>0</v>
      </c>
      <c r="M19" s="24" t="str">
        <f t="shared" si="1"/>
        <v>OK</v>
      </c>
      <c r="N19" s="160"/>
      <c r="O19" s="197"/>
    </row>
    <row r="20" spans="1:15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si="0"/>
        <v>0</v>
      </c>
      <c r="M20" s="24" t="str">
        <f t="shared" si="1"/>
        <v>OK</v>
      </c>
      <c r="N20" s="161"/>
      <c r="O20" s="199"/>
    </row>
    <row r="21" spans="1:15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0"/>
        <v>0</v>
      </c>
      <c r="M21" s="24" t="str">
        <f t="shared" si="1"/>
        <v>OK</v>
      </c>
      <c r="N21" s="162"/>
      <c r="O21" s="199"/>
    </row>
    <row r="22" spans="1:15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0"/>
        <v>0</v>
      </c>
      <c r="M22" s="24" t="str">
        <f t="shared" si="1"/>
        <v>OK</v>
      </c>
      <c r="N22" s="161"/>
      <c r="O22" s="199"/>
    </row>
    <row r="23" spans="1:15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0"/>
        <v>0</v>
      </c>
      <c r="M23" s="24" t="str">
        <f t="shared" si="1"/>
        <v>OK</v>
      </c>
      <c r="N23" s="162"/>
      <c r="O23" s="199"/>
    </row>
    <row r="24" spans="1:15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102"/>
      <c r="L24" s="23">
        <f t="shared" si="0"/>
        <v>0</v>
      </c>
      <c r="M24" s="24" t="str">
        <f t="shared" si="1"/>
        <v>OK</v>
      </c>
      <c r="N24" s="160"/>
      <c r="O24" s="198"/>
    </row>
    <row r="25" spans="1:15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0"/>
        <v>0</v>
      </c>
      <c r="M25" s="24" t="str">
        <f t="shared" si="1"/>
        <v>OK</v>
      </c>
      <c r="N25" s="160"/>
      <c r="O25" s="198"/>
    </row>
    <row r="26" spans="1:15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0"/>
        <v>0</v>
      </c>
      <c r="M26" s="24" t="str">
        <f t="shared" si="1"/>
        <v>OK</v>
      </c>
      <c r="N26" s="160"/>
      <c r="O26" s="197"/>
    </row>
    <row r="27" spans="1:15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0"/>
        <v>0</v>
      </c>
      <c r="M27" s="24" t="str">
        <f t="shared" si="1"/>
        <v>OK</v>
      </c>
      <c r="N27" s="160"/>
      <c r="O27" s="197"/>
    </row>
    <row r="28" spans="1:15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0"/>
        <v>0</v>
      </c>
      <c r="M28" s="24" t="str">
        <f t="shared" si="1"/>
        <v>OK</v>
      </c>
      <c r="N28" s="160"/>
      <c r="O28" s="197"/>
    </row>
    <row r="29" spans="1:15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0"/>
        <v>0</v>
      </c>
      <c r="M29" s="24" t="str">
        <f t="shared" si="1"/>
        <v>OK</v>
      </c>
      <c r="N29" s="160"/>
      <c r="O29" s="197"/>
    </row>
    <row r="30" spans="1:15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0"/>
        <v>0</v>
      </c>
      <c r="M30" s="24" t="str">
        <f t="shared" si="1"/>
        <v>OK</v>
      </c>
      <c r="N30" s="161"/>
      <c r="O30" s="199"/>
    </row>
    <row r="31" spans="1:15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02"/>
      <c r="L31" s="23">
        <f t="shared" si="0"/>
        <v>0</v>
      </c>
      <c r="M31" s="24" t="str">
        <f t="shared" si="1"/>
        <v>OK</v>
      </c>
      <c r="N31" s="162"/>
      <c r="O31" s="199"/>
    </row>
    <row r="32" spans="1:15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102"/>
      <c r="L32" s="23">
        <f t="shared" si="0"/>
        <v>0</v>
      </c>
      <c r="M32" s="24" t="str">
        <f t="shared" si="1"/>
        <v>OK</v>
      </c>
      <c r="N32" s="162"/>
      <c r="O32" s="199"/>
    </row>
    <row r="33" spans="1:15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0"/>
        <v>0</v>
      </c>
      <c r="M33" s="24" t="str">
        <f t="shared" si="1"/>
        <v>OK</v>
      </c>
      <c r="N33" s="162"/>
      <c r="O33" s="199"/>
    </row>
    <row r="34" spans="1:15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0"/>
        <v>0</v>
      </c>
      <c r="M34" s="24" t="str">
        <f t="shared" si="1"/>
        <v>OK</v>
      </c>
      <c r="N34" s="162"/>
      <c r="O34" s="199"/>
    </row>
    <row r="35" spans="1:15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0"/>
        <v>0</v>
      </c>
      <c r="M35" s="24" t="str">
        <f t="shared" si="1"/>
        <v>OK</v>
      </c>
      <c r="N35" s="162"/>
      <c r="O35" s="199"/>
    </row>
    <row r="36" spans="1:15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0"/>
        <v>0</v>
      </c>
      <c r="M36" s="24" t="str">
        <f t="shared" si="1"/>
        <v>OK</v>
      </c>
      <c r="N36" s="162"/>
      <c r="O36" s="199"/>
    </row>
    <row r="37" spans="1:15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0"/>
        <v>0</v>
      </c>
      <c r="M37" s="24" t="str">
        <f t="shared" si="1"/>
        <v>OK</v>
      </c>
      <c r="N37" s="162"/>
      <c r="O37" s="199"/>
    </row>
    <row r="38" spans="1:15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0"/>
        <v>0</v>
      </c>
      <c r="M38" s="24" t="str">
        <f t="shared" si="1"/>
        <v>OK</v>
      </c>
      <c r="N38" s="162"/>
      <c r="O38" s="199"/>
    </row>
    <row r="39" spans="1:15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0"/>
        <v>0</v>
      </c>
      <c r="M39" s="24" t="str">
        <f t="shared" si="1"/>
        <v>OK</v>
      </c>
      <c r="N39" s="162"/>
      <c r="O39" s="199"/>
    </row>
    <row r="40" spans="1:15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0"/>
        <v>0</v>
      </c>
      <c r="M40" s="24" t="str">
        <f t="shared" si="1"/>
        <v>OK</v>
      </c>
      <c r="N40" s="162"/>
      <c r="O40" s="199"/>
    </row>
    <row r="41" spans="1:15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0"/>
        <v>0</v>
      </c>
      <c r="M41" s="24" t="str">
        <f t="shared" si="1"/>
        <v>OK</v>
      </c>
      <c r="N41" s="162"/>
      <c r="O41" s="199"/>
    </row>
    <row r="42" spans="1:15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102"/>
      <c r="L42" s="23">
        <f t="shared" si="0"/>
        <v>0</v>
      </c>
      <c r="M42" s="24" t="str">
        <f t="shared" si="1"/>
        <v>OK</v>
      </c>
      <c r="N42" s="160"/>
      <c r="O42" s="198"/>
    </row>
    <row r="43" spans="1:15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0"/>
        <v>0</v>
      </c>
      <c r="M43" s="24" t="str">
        <f t="shared" si="1"/>
        <v>OK</v>
      </c>
      <c r="N43" s="160"/>
      <c r="O43" s="198"/>
    </row>
    <row r="44" spans="1:15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0"/>
        <v>0</v>
      </c>
      <c r="M44" s="24" t="str">
        <f t="shared" si="1"/>
        <v>OK</v>
      </c>
      <c r="N44" s="160"/>
      <c r="O44" s="197"/>
    </row>
    <row r="45" spans="1:15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0"/>
        <v>0</v>
      </c>
      <c r="M45" s="24" t="str">
        <f t="shared" si="1"/>
        <v>OK</v>
      </c>
      <c r="N45" s="160"/>
      <c r="O45" s="197"/>
    </row>
    <row r="46" spans="1:15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si="0"/>
        <v>0</v>
      </c>
      <c r="M46" s="24" t="str">
        <f t="shared" si="1"/>
        <v>OK</v>
      </c>
      <c r="N46" s="160"/>
      <c r="O46" s="197"/>
    </row>
    <row r="47" spans="1:15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0"/>
        <v>0</v>
      </c>
      <c r="M47" s="24" t="str">
        <f t="shared" si="1"/>
        <v>OK</v>
      </c>
      <c r="N47" s="160"/>
      <c r="O47" s="197"/>
    </row>
    <row r="48" spans="1:15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0"/>
        <v>0</v>
      </c>
      <c r="M48" s="24" t="str">
        <f t="shared" si="1"/>
        <v>OK</v>
      </c>
      <c r="N48" s="160"/>
      <c r="O48" s="197"/>
    </row>
    <row r="49" spans="1:15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0"/>
        <v>0</v>
      </c>
      <c r="M49" s="24" t="str">
        <f t="shared" si="1"/>
        <v>OK</v>
      </c>
      <c r="N49" s="160"/>
      <c r="O49" s="197"/>
    </row>
    <row r="50" spans="1:15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si="0"/>
        <v>0</v>
      </c>
      <c r="M50" s="24" t="str">
        <f t="shared" si="1"/>
        <v>OK</v>
      </c>
      <c r="N50" s="161"/>
      <c r="O50" s="199"/>
    </row>
    <row r="51" spans="1:15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0"/>
        <v>0</v>
      </c>
      <c r="M51" s="71" t="str">
        <f t="shared" si="1"/>
        <v>OK</v>
      </c>
      <c r="N51" s="162"/>
      <c r="O51" s="199"/>
    </row>
    <row r="52" spans="1:15" x14ac:dyDescent="0.25">
      <c r="K52" s="6">
        <f>SUM(K4:K51)</f>
        <v>28035</v>
      </c>
      <c r="L52" s="6">
        <f>SUM(L4:L51)</f>
        <v>25276</v>
      </c>
      <c r="N52" s="212">
        <f>SUMPRODUCT($J$4:$J$51,N4:N51)</f>
        <v>19267.739999999998</v>
      </c>
      <c r="O52" s="216">
        <f t="shared" ref="O52" si="2">SUMPRODUCT($J$4:$J$51,O4:O51)</f>
        <v>21671.37</v>
      </c>
    </row>
    <row r="53" spans="1:15" ht="19.05" x14ac:dyDescent="0.25">
      <c r="N53" s="40"/>
    </row>
    <row r="55" spans="1:15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</row>
  </sheetData>
  <mergeCells count="84">
    <mergeCell ref="O1:O2"/>
    <mergeCell ref="B8:B9"/>
    <mergeCell ref="K1:M1"/>
    <mergeCell ref="B4:B5"/>
    <mergeCell ref="B6:B7"/>
    <mergeCell ref="A1:B1"/>
    <mergeCell ref="C1:J1"/>
    <mergeCell ref="N1:N2"/>
    <mergeCell ref="A2:M2"/>
    <mergeCell ref="A4:A13"/>
    <mergeCell ref="C4:C5"/>
    <mergeCell ref="E4:E5"/>
    <mergeCell ref="C6:C7"/>
    <mergeCell ref="E6:E7"/>
    <mergeCell ref="C8:C9"/>
    <mergeCell ref="E8:E9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E22:E23"/>
    <mergeCell ref="C10:C11"/>
    <mergeCell ref="E10:E11"/>
    <mergeCell ref="C12:C13"/>
    <mergeCell ref="E12:E13"/>
    <mergeCell ref="B10:B11"/>
    <mergeCell ref="B12:B1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E30:E31"/>
    <mergeCell ref="E50:E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B40:B41"/>
    <mergeCell ref="C40:C41"/>
    <mergeCell ref="G55:O55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  <mergeCell ref="C48:C49"/>
    <mergeCell ref="E48:E49"/>
    <mergeCell ref="B50:B51"/>
    <mergeCell ref="C50:C5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E55"/>
  <sheetViews>
    <sheetView zoomScale="80" zoomScaleNormal="80" workbookViewId="0">
      <selection activeCell="J63" sqref="J63"/>
    </sheetView>
  </sheetViews>
  <sheetFormatPr defaultColWidth="9.75" defaultRowHeight="14.3" x14ac:dyDescent="0.25"/>
  <cols>
    <col min="1" max="1" width="16.25" style="2" customWidth="1"/>
    <col min="2" max="2" width="11.875" style="1" customWidth="1"/>
    <col min="3" max="3" width="46.75" style="1" customWidth="1"/>
    <col min="4" max="4" width="11.75" style="1" customWidth="1"/>
    <col min="5" max="5" width="24.875" style="1" customWidth="1"/>
    <col min="6" max="6" width="11.875" style="1" customWidth="1"/>
    <col min="7" max="7" width="9.125" style="26" customWidth="1"/>
    <col min="8" max="8" width="12.25" style="1" customWidth="1"/>
    <col min="9" max="9" width="14.875" style="1" customWidth="1"/>
    <col min="10" max="10" width="15.375" style="1" customWidth="1"/>
    <col min="11" max="11" width="11.25" style="6" customWidth="1"/>
    <col min="12" max="12" width="13.25" style="25" customWidth="1"/>
    <col min="13" max="13" width="12.625" style="4" customWidth="1"/>
    <col min="14" max="14" width="14.125" style="5" customWidth="1"/>
    <col min="15" max="15" width="14.25" style="5" customWidth="1"/>
    <col min="16" max="16" width="15.75" style="5" customWidth="1"/>
    <col min="17" max="17" width="14.625" style="5" customWidth="1"/>
    <col min="18" max="18" width="15.75" style="5" customWidth="1"/>
    <col min="19" max="19" width="15.625" style="5" customWidth="1"/>
    <col min="20" max="23" width="15.75" style="5" customWidth="1"/>
    <col min="24" max="31" width="15.75" style="2" customWidth="1"/>
    <col min="32" max="16384" width="9.75" style="2"/>
  </cols>
  <sheetData>
    <row r="1" spans="1:31" ht="65.25" customHeight="1" x14ac:dyDescent="0.25">
      <c r="A1" s="353" t="s">
        <v>40</v>
      </c>
      <c r="B1" s="353"/>
      <c r="C1" s="354" t="s">
        <v>43</v>
      </c>
      <c r="D1" s="354"/>
      <c r="E1" s="354"/>
      <c r="F1" s="354"/>
      <c r="G1" s="354"/>
      <c r="H1" s="354"/>
      <c r="I1" s="354"/>
      <c r="J1" s="354"/>
      <c r="K1" s="359" t="s">
        <v>41</v>
      </c>
      <c r="L1" s="359"/>
      <c r="M1" s="359"/>
      <c r="N1" s="377" t="s">
        <v>53</v>
      </c>
      <c r="O1" s="377" t="s">
        <v>54</v>
      </c>
      <c r="P1" s="326" t="s">
        <v>142</v>
      </c>
      <c r="Q1" s="326" t="s">
        <v>143</v>
      </c>
      <c r="R1" s="326" t="s">
        <v>144</v>
      </c>
      <c r="S1" s="326" t="s">
        <v>42</v>
      </c>
      <c r="T1" s="326" t="s">
        <v>42</v>
      </c>
      <c r="U1" s="326" t="s">
        <v>42</v>
      </c>
      <c r="V1" s="326" t="s">
        <v>42</v>
      </c>
      <c r="W1" s="326" t="s">
        <v>42</v>
      </c>
      <c r="X1" s="326" t="s">
        <v>42</v>
      </c>
      <c r="Y1" s="326" t="s">
        <v>42</v>
      </c>
      <c r="Z1" s="326" t="s">
        <v>42</v>
      </c>
      <c r="AA1" s="326" t="s">
        <v>42</v>
      </c>
      <c r="AB1" s="326" t="s">
        <v>42</v>
      </c>
      <c r="AC1" s="326" t="s">
        <v>42</v>
      </c>
      <c r="AD1" s="326" t="s">
        <v>42</v>
      </c>
      <c r="AE1" s="326" t="s">
        <v>42</v>
      </c>
    </row>
    <row r="2" spans="1:31" ht="21.75" customHeight="1" x14ac:dyDescent="0.25">
      <c r="A2" s="355" t="s">
        <v>17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  <c r="N2" s="378"/>
      <c r="O2" s="378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s="3" customFormat="1" ht="30.1" customHeight="1" thickBot="1" x14ac:dyDescent="0.25">
      <c r="A3" s="50" t="s">
        <v>33</v>
      </c>
      <c r="B3" s="72" t="s">
        <v>24</v>
      </c>
      <c r="C3" s="41" t="s">
        <v>25</v>
      </c>
      <c r="D3" s="72" t="s">
        <v>26</v>
      </c>
      <c r="E3" s="41" t="s">
        <v>27</v>
      </c>
      <c r="F3" s="41" t="s">
        <v>5</v>
      </c>
      <c r="G3" s="72" t="s">
        <v>28</v>
      </c>
      <c r="H3" s="41" t="s">
        <v>29</v>
      </c>
      <c r="I3" s="41" t="s">
        <v>30</v>
      </c>
      <c r="J3" s="78" t="s">
        <v>2</v>
      </c>
      <c r="K3" s="79" t="s">
        <v>4</v>
      </c>
      <c r="L3" s="80" t="s">
        <v>0</v>
      </c>
      <c r="M3" s="81" t="s">
        <v>3</v>
      </c>
      <c r="N3" s="119">
        <v>45055</v>
      </c>
      <c r="O3" s="119">
        <v>45189</v>
      </c>
      <c r="P3" s="187">
        <v>45351</v>
      </c>
      <c r="Q3" s="187">
        <v>45363</v>
      </c>
      <c r="R3" s="187">
        <v>45401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0.1" customHeight="1" x14ac:dyDescent="0.25">
      <c r="A4" s="336" t="s">
        <v>44</v>
      </c>
      <c r="B4" s="334">
        <v>1</v>
      </c>
      <c r="C4" s="319" t="s">
        <v>46</v>
      </c>
      <c r="D4" s="96">
        <v>1</v>
      </c>
      <c r="E4" s="318" t="s">
        <v>18</v>
      </c>
      <c r="F4" s="58" t="s">
        <v>14</v>
      </c>
      <c r="G4" s="73" t="s">
        <v>31</v>
      </c>
      <c r="H4" s="58" t="s">
        <v>38</v>
      </c>
      <c r="I4" s="58" t="s">
        <v>16</v>
      </c>
      <c r="J4" s="74">
        <v>6.01</v>
      </c>
      <c r="K4" s="203">
        <v>2000</v>
      </c>
      <c r="L4" s="76">
        <f>K4-(SUM(N4:AE4))</f>
        <v>2000</v>
      </c>
      <c r="M4" s="77" t="str">
        <f t="shared" ref="M4:M51" si="0">IF(L4&lt;0,"ATENÇÃO","OK")</f>
        <v>OK</v>
      </c>
      <c r="N4" s="114"/>
      <c r="O4" s="114"/>
      <c r="P4" s="197"/>
      <c r="Q4" s="197"/>
      <c r="R4" s="197"/>
      <c r="S4" s="91"/>
      <c r="T4" s="92"/>
      <c r="U4" s="38"/>
      <c r="V4" s="35"/>
      <c r="W4" s="88"/>
      <c r="X4" s="91"/>
      <c r="Y4" s="88"/>
      <c r="Z4" s="33"/>
      <c r="AA4" s="33"/>
      <c r="AB4" s="33"/>
      <c r="AC4" s="33"/>
      <c r="AD4" s="33"/>
      <c r="AE4" s="33"/>
    </row>
    <row r="5" spans="1:31" ht="30.1" customHeight="1" x14ac:dyDescent="0.25">
      <c r="A5" s="337"/>
      <c r="B5" s="331"/>
      <c r="C5" s="319"/>
      <c r="D5" s="49">
        <v>2</v>
      </c>
      <c r="E5" s="319"/>
      <c r="F5" s="59" t="s">
        <v>22</v>
      </c>
      <c r="G5" s="42" t="s">
        <v>31</v>
      </c>
      <c r="H5" s="59" t="s">
        <v>39</v>
      </c>
      <c r="I5" s="59" t="s">
        <v>16</v>
      </c>
      <c r="J5" s="48">
        <v>939.02</v>
      </c>
      <c r="K5" s="102">
        <v>20</v>
      </c>
      <c r="L5" s="23">
        <f t="shared" ref="L5" si="1">K5-(SUM(N5:AE5))</f>
        <v>20</v>
      </c>
      <c r="M5" s="24" t="str">
        <f t="shared" si="0"/>
        <v>OK</v>
      </c>
      <c r="N5" s="114"/>
      <c r="O5" s="114"/>
      <c r="P5" s="197"/>
      <c r="Q5" s="197"/>
      <c r="R5" s="197"/>
      <c r="S5" s="91"/>
      <c r="T5" s="92"/>
      <c r="U5" s="92"/>
      <c r="V5" s="92"/>
      <c r="W5" s="88"/>
      <c r="X5" s="91"/>
      <c r="Y5" s="88"/>
      <c r="Z5" s="33"/>
      <c r="AA5" s="33"/>
      <c r="AB5" s="33"/>
      <c r="AC5" s="33"/>
      <c r="AD5" s="33"/>
      <c r="AE5" s="33"/>
    </row>
    <row r="6" spans="1:31" ht="30.1" customHeight="1" x14ac:dyDescent="0.25">
      <c r="A6" s="337"/>
      <c r="B6" s="323">
        <v>2</v>
      </c>
      <c r="C6" s="289" t="s">
        <v>47</v>
      </c>
      <c r="D6" s="63">
        <v>3</v>
      </c>
      <c r="E6" s="289" t="s">
        <v>19</v>
      </c>
      <c r="F6" s="60" t="s">
        <v>14</v>
      </c>
      <c r="G6" s="64" t="s">
        <v>31</v>
      </c>
      <c r="H6" s="60" t="s">
        <v>38</v>
      </c>
      <c r="I6" s="60" t="s">
        <v>16</v>
      </c>
      <c r="J6" s="65">
        <v>11.16</v>
      </c>
      <c r="K6" s="102">
        <v>1000</v>
      </c>
      <c r="L6" s="23">
        <f>K6-(SUM(N6:AE6))</f>
        <v>1000</v>
      </c>
      <c r="M6" s="24" t="str">
        <f t="shared" si="0"/>
        <v>OK</v>
      </c>
      <c r="N6" s="118"/>
      <c r="O6" s="120">
        <f>200-200</f>
        <v>0</v>
      </c>
      <c r="P6" s="197"/>
      <c r="Q6" s="197"/>
      <c r="R6" s="197"/>
      <c r="S6" s="91"/>
      <c r="T6" s="92"/>
      <c r="U6" s="38"/>
      <c r="V6" s="35"/>
      <c r="W6" s="88"/>
      <c r="X6" s="91"/>
      <c r="Y6" s="88"/>
      <c r="Z6" s="33"/>
      <c r="AA6" s="33"/>
      <c r="AB6" s="33"/>
      <c r="AC6" s="33"/>
      <c r="AD6" s="33"/>
      <c r="AE6" s="33"/>
    </row>
    <row r="7" spans="1:31" ht="30.1" customHeight="1" x14ac:dyDescent="0.25">
      <c r="A7" s="337"/>
      <c r="B7" s="324"/>
      <c r="C7" s="289"/>
      <c r="D7" s="63">
        <v>4</v>
      </c>
      <c r="E7" s="289"/>
      <c r="F7" s="60" t="s">
        <v>22</v>
      </c>
      <c r="G7" s="64" t="s">
        <v>31</v>
      </c>
      <c r="H7" s="60" t="s">
        <v>39</v>
      </c>
      <c r="I7" s="60" t="s">
        <v>16</v>
      </c>
      <c r="J7" s="65">
        <v>1166.76</v>
      </c>
      <c r="K7" s="102">
        <v>16</v>
      </c>
      <c r="L7" s="23">
        <f t="shared" ref="L7" si="2">K7-(SUM(N7:AE7))</f>
        <v>16</v>
      </c>
      <c r="M7" s="24" t="str">
        <f t="shared" si="0"/>
        <v>OK</v>
      </c>
      <c r="N7" s="118"/>
      <c r="O7" s="120">
        <f>4-4</f>
        <v>0</v>
      </c>
      <c r="P7" s="197"/>
      <c r="Q7" s="197"/>
      <c r="R7" s="197"/>
      <c r="S7" s="91"/>
      <c r="T7" s="92"/>
      <c r="U7" s="92"/>
      <c r="V7" s="92"/>
      <c r="W7" s="88"/>
      <c r="X7" s="91"/>
      <c r="Y7" s="88"/>
      <c r="Z7" s="33"/>
      <c r="AA7" s="33"/>
      <c r="AB7" s="33"/>
      <c r="AC7" s="33"/>
      <c r="AD7" s="33"/>
      <c r="AE7" s="33"/>
    </row>
    <row r="8" spans="1:31" ht="30.1" customHeight="1" x14ac:dyDescent="0.25">
      <c r="A8" s="337"/>
      <c r="B8" s="330">
        <v>3</v>
      </c>
      <c r="C8" s="319" t="s">
        <v>36</v>
      </c>
      <c r="D8" s="49">
        <v>5</v>
      </c>
      <c r="E8" s="319" t="s">
        <v>20</v>
      </c>
      <c r="F8" s="59" t="s">
        <v>14</v>
      </c>
      <c r="G8" s="42" t="s">
        <v>31</v>
      </c>
      <c r="H8" s="59" t="s">
        <v>38</v>
      </c>
      <c r="I8" s="59" t="s">
        <v>16</v>
      </c>
      <c r="J8" s="48">
        <v>9.6300000000000008</v>
      </c>
      <c r="K8" s="102">
        <v>15000</v>
      </c>
      <c r="L8" s="23">
        <f>K8-(SUM(N8:AE8))</f>
        <v>12200</v>
      </c>
      <c r="M8" s="24" t="str">
        <f t="shared" si="0"/>
        <v>OK</v>
      </c>
      <c r="N8" s="118"/>
      <c r="O8" s="114"/>
      <c r="P8" s="120">
        <v>400</v>
      </c>
      <c r="Q8" s="120">
        <v>2400</v>
      </c>
      <c r="R8" s="197"/>
      <c r="S8" s="91"/>
      <c r="T8" s="92"/>
      <c r="U8" s="38"/>
      <c r="V8" s="35"/>
      <c r="W8" s="88"/>
      <c r="X8" s="91"/>
      <c r="Y8" s="88"/>
      <c r="Z8" s="33"/>
      <c r="AA8" s="33"/>
      <c r="AB8" s="33"/>
      <c r="AC8" s="33"/>
      <c r="AD8" s="33"/>
      <c r="AE8" s="33"/>
    </row>
    <row r="9" spans="1:31" ht="30.1" customHeight="1" x14ac:dyDescent="0.25">
      <c r="A9" s="337"/>
      <c r="B9" s="331"/>
      <c r="C9" s="319"/>
      <c r="D9" s="49">
        <v>6</v>
      </c>
      <c r="E9" s="319"/>
      <c r="F9" s="59" t="s">
        <v>22</v>
      </c>
      <c r="G9" s="42" t="s">
        <v>31</v>
      </c>
      <c r="H9" s="59" t="s">
        <v>39</v>
      </c>
      <c r="I9" s="59" t="s">
        <v>16</v>
      </c>
      <c r="J9" s="48">
        <v>1606.29</v>
      </c>
      <c r="K9" s="102">
        <f>35-10</f>
        <v>25</v>
      </c>
      <c r="L9" s="23">
        <f t="shared" ref="L9" si="3">K9-(SUM(N9:AE9))</f>
        <v>8</v>
      </c>
      <c r="M9" s="24" t="str">
        <f t="shared" si="0"/>
        <v>OK</v>
      </c>
      <c r="N9" s="118"/>
      <c r="O9" s="114"/>
      <c r="P9" s="120">
        <v>10</v>
      </c>
      <c r="Q9" s="197"/>
      <c r="R9" s="120">
        <v>7</v>
      </c>
      <c r="S9" s="91"/>
      <c r="T9" s="92"/>
      <c r="U9" s="92"/>
      <c r="V9" s="92"/>
      <c r="W9" s="88"/>
      <c r="X9" s="91"/>
      <c r="Y9" s="88"/>
      <c r="Z9" s="33"/>
      <c r="AA9" s="33"/>
      <c r="AB9" s="33"/>
      <c r="AC9" s="33"/>
      <c r="AD9" s="33"/>
      <c r="AE9" s="33"/>
    </row>
    <row r="10" spans="1:31" ht="30.1" customHeight="1" x14ac:dyDescent="0.25">
      <c r="A10" s="337"/>
      <c r="B10" s="323">
        <v>4</v>
      </c>
      <c r="C10" s="289" t="s">
        <v>46</v>
      </c>
      <c r="D10" s="63">
        <v>7</v>
      </c>
      <c r="E10" s="289" t="s">
        <v>15</v>
      </c>
      <c r="F10" s="60" t="s">
        <v>14</v>
      </c>
      <c r="G10" s="64" t="s">
        <v>31</v>
      </c>
      <c r="H10" s="60" t="s">
        <v>38</v>
      </c>
      <c r="I10" s="60" t="s">
        <v>16</v>
      </c>
      <c r="J10" s="65">
        <v>12.67</v>
      </c>
      <c r="K10" s="102">
        <v>5000</v>
      </c>
      <c r="L10" s="23">
        <f>K10-(SUM(N10:AE10))</f>
        <v>5000</v>
      </c>
      <c r="M10" s="24" t="str">
        <f t="shared" si="0"/>
        <v>OK</v>
      </c>
      <c r="N10" s="114"/>
      <c r="O10" s="114"/>
      <c r="P10" s="197"/>
      <c r="Q10" s="197"/>
      <c r="R10" s="197"/>
      <c r="S10" s="91"/>
      <c r="T10" s="92"/>
      <c r="U10" s="38"/>
      <c r="V10" s="35"/>
      <c r="W10" s="88"/>
      <c r="X10" s="91"/>
      <c r="Y10" s="88"/>
      <c r="Z10" s="33"/>
      <c r="AA10" s="33"/>
      <c r="AB10" s="33"/>
      <c r="AC10" s="33"/>
      <c r="AD10" s="33"/>
      <c r="AE10" s="33"/>
    </row>
    <row r="11" spans="1:31" ht="30.1" customHeight="1" x14ac:dyDescent="0.25">
      <c r="A11" s="337"/>
      <c r="B11" s="324"/>
      <c r="C11" s="289"/>
      <c r="D11" s="63">
        <v>8</v>
      </c>
      <c r="E11" s="289"/>
      <c r="F11" s="60" t="s">
        <v>22</v>
      </c>
      <c r="G11" s="64" t="s">
        <v>31</v>
      </c>
      <c r="H11" s="60" t="s">
        <v>39</v>
      </c>
      <c r="I11" s="60" t="s">
        <v>16</v>
      </c>
      <c r="J11" s="65">
        <v>1483.17</v>
      </c>
      <c r="K11" s="102">
        <v>12</v>
      </c>
      <c r="L11" s="23">
        <f t="shared" ref="L11" si="4">K11-(SUM(N11:AE11))</f>
        <v>12</v>
      </c>
      <c r="M11" s="24" t="str">
        <f t="shared" si="0"/>
        <v>OK</v>
      </c>
      <c r="N11" s="120">
        <f>10-10</f>
        <v>0</v>
      </c>
      <c r="O11" s="114"/>
      <c r="P11" s="197"/>
      <c r="Q11" s="197"/>
      <c r="R11" s="197"/>
      <c r="S11" s="91"/>
      <c r="T11" s="92"/>
      <c r="U11" s="92"/>
      <c r="V11" s="92"/>
      <c r="W11" s="88"/>
      <c r="X11" s="91"/>
      <c r="Y11" s="88"/>
      <c r="Z11" s="33"/>
      <c r="AA11" s="33"/>
      <c r="AB11" s="33"/>
      <c r="AC11" s="33"/>
      <c r="AD11" s="33"/>
      <c r="AE11" s="33"/>
    </row>
    <row r="12" spans="1:31" ht="30.1" customHeight="1" x14ac:dyDescent="0.25">
      <c r="A12" s="337"/>
      <c r="B12" s="330">
        <v>5</v>
      </c>
      <c r="C12" s="319" t="s">
        <v>36</v>
      </c>
      <c r="D12" s="49">
        <v>9</v>
      </c>
      <c r="E12" s="319" t="s">
        <v>32</v>
      </c>
      <c r="F12" s="59" t="s">
        <v>14</v>
      </c>
      <c r="G12" s="42" t="s">
        <v>31</v>
      </c>
      <c r="H12" s="59" t="s">
        <v>38</v>
      </c>
      <c r="I12" s="59" t="s">
        <v>16</v>
      </c>
      <c r="J12" s="48">
        <v>5.31</v>
      </c>
      <c r="K12" s="102">
        <v>2000</v>
      </c>
      <c r="L12" s="23">
        <f>K12-(SUM(N12:AE12))</f>
        <v>2000</v>
      </c>
      <c r="M12" s="24" t="str">
        <f t="shared" si="0"/>
        <v>OK</v>
      </c>
      <c r="N12" s="118"/>
      <c r="O12" s="114"/>
      <c r="P12" s="197"/>
      <c r="Q12" s="197"/>
      <c r="R12" s="197"/>
      <c r="S12" s="91"/>
      <c r="T12" s="92"/>
      <c r="U12" s="38"/>
      <c r="V12" s="35"/>
      <c r="W12" s="88"/>
      <c r="X12" s="91"/>
      <c r="Y12" s="88"/>
      <c r="Z12" s="33"/>
      <c r="AA12" s="33"/>
      <c r="AB12" s="33"/>
      <c r="AC12" s="33"/>
      <c r="AD12" s="33"/>
      <c r="AE12" s="33"/>
    </row>
    <row r="13" spans="1:31" ht="30.1" customHeight="1" thickBot="1" x14ac:dyDescent="0.3">
      <c r="A13" s="338"/>
      <c r="B13" s="331"/>
      <c r="C13" s="319"/>
      <c r="D13" s="49">
        <v>10</v>
      </c>
      <c r="E13" s="345"/>
      <c r="F13" s="61" t="s">
        <v>22</v>
      </c>
      <c r="G13" s="42" t="s">
        <v>31</v>
      </c>
      <c r="H13" s="61" t="s">
        <v>39</v>
      </c>
      <c r="I13" s="61" t="s">
        <v>16</v>
      </c>
      <c r="J13" s="48">
        <v>693.62</v>
      </c>
      <c r="K13" s="102">
        <v>20</v>
      </c>
      <c r="L13" s="23">
        <f t="shared" ref="L13:L51" si="5">K13-(SUM(N13:AE13))</f>
        <v>20</v>
      </c>
      <c r="M13" s="24" t="str">
        <f t="shared" si="0"/>
        <v>OK</v>
      </c>
      <c r="N13" s="114"/>
      <c r="O13" s="114"/>
      <c r="P13" s="197"/>
      <c r="Q13" s="197"/>
      <c r="R13" s="197"/>
      <c r="S13" s="91"/>
      <c r="T13" s="92"/>
      <c r="U13" s="92"/>
      <c r="V13" s="92"/>
      <c r="W13" s="88"/>
      <c r="X13" s="91"/>
      <c r="Y13" s="88"/>
      <c r="Z13" s="33"/>
      <c r="AA13" s="33"/>
      <c r="AB13" s="33"/>
      <c r="AC13" s="33"/>
      <c r="AD13" s="33"/>
      <c r="AE13" s="33"/>
    </row>
    <row r="14" spans="1:31" s="7" customFormat="1" ht="30.1" customHeight="1" x14ac:dyDescent="0.25">
      <c r="A14" s="320" t="s">
        <v>34</v>
      </c>
      <c r="B14" s="284">
        <v>6</v>
      </c>
      <c r="C14" s="285" t="s">
        <v>46</v>
      </c>
      <c r="D14" s="95">
        <v>11</v>
      </c>
      <c r="E14" s="325" t="s">
        <v>18</v>
      </c>
      <c r="F14" s="62" t="s">
        <v>14</v>
      </c>
      <c r="G14" s="64" t="s">
        <v>31</v>
      </c>
      <c r="H14" s="62" t="s">
        <v>38</v>
      </c>
      <c r="I14" s="62" t="s">
        <v>16</v>
      </c>
      <c r="J14" s="65">
        <v>7.73</v>
      </c>
      <c r="K14" s="102"/>
      <c r="L14" s="23">
        <f t="shared" ref="L14:L41" si="6">K14-(SUM(N14:AE14))</f>
        <v>0</v>
      </c>
      <c r="M14" s="24" t="str">
        <f t="shared" si="0"/>
        <v>OK</v>
      </c>
      <c r="N14" s="114"/>
      <c r="O14" s="114"/>
      <c r="P14" s="198"/>
      <c r="Q14" s="197"/>
      <c r="R14" s="198"/>
      <c r="S14" s="91"/>
      <c r="T14" s="91"/>
      <c r="U14" s="37"/>
      <c r="V14" s="92"/>
      <c r="W14" s="88"/>
      <c r="X14" s="91"/>
      <c r="Y14" s="88"/>
      <c r="Z14" s="33"/>
      <c r="AA14" s="33"/>
      <c r="AB14" s="33"/>
      <c r="AC14" s="33"/>
      <c r="AD14" s="33"/>
      <c r="AE14" s="33"/>
    </row>
    <row r="15" spans="1:31" s="7" customFormat="1" ht="30.1" customHeight="1" thickBot="1" x14ac:dyDescent="0.3">
      <c r="A15" s="321"/>
      <c r="B15" s="284"/>
      <c r="C15" s="286"/>
      <c r="D15" s="95">
        <v>12</v>
      </c>
      <c r="E15" s="289"/>
      <c r="F15" s="60" t="s">
        <v>22</v>
      </c>
      <c r="G15" s="64" t="s">
        <v>31</v>
      </c>
      <c r="H15" s="60" t="s">
        <v>39</v>
      </c>
      <c r="I15" s="60" t="s">
        <v>16</v>
      </c>
      <c r="J15" s="65">
        <v>939.02</v>
      </c>
      <c r="K15" s="102"/>
      <c r="L15" s="23">
        <f t="shared" si="6"/>
        <v>0</v>
      </c>
      <c r="M15" s="24" t="str">
        <f t="shared" si="0"/>
        <v>OK</v>
      </c>
      <c r="N15" s="114"/>
      <c r="O15" s="114"/>
      <c r="P15" s="198"/>
      <c r="Q15" s="197"/>
      <c r="R15" s="198"/>
      <c r="S15" s="91"/>
      <c r="T15" s="91"/>
      <c r="U15" s="37"/>
      <c r="V15" s="92"/>
      <c r="W15" s="88"/>
      <c r="X15" s="91"/>
      <c r="Y15" s="88"/>
      <c r="Z15" s="33"/>
      <c r="AA15" s="33"/>
      <c r="AB15" s="33"/>
      <c r="AC15" s="33"/>
      <c r="AD15" s="33"/>
      <c r="AE15" s="33"/>
    </row>
    <row r="16" spans="1:31" s="7" customFormat="1" ht="30.1" customHeight="1" x14ac:dyDescent="0.25">
      <c r="A16" s="321"/>
      <c r="B16" s="279">
        <v>7</v>
      </c>
      <c r="C16" s="280" t="s">
        <v>36</v>
      </c>
      <c r="D16" s="94">
        <v>13</v>
      </c>
      <c r="E16" s="319" t="s">
        <v>19</v>
      </c>
      <c r="F16" s="59" t="s">
        <v>14</v>
      </c>
      <c r="G16" s="42" t="s">
        <v>31</v>
      </c>
      <c r="H16" s="59" t="s">
        <v>38</v>
      </c>
      <c r="I16" s="59" t="s">
        <v>16</v>
      </c>
      <c r="J16" s="48">
        <v>11.45</v>
      </c>
      <c r="K16" s="102"/>
      <c r="L16" s="23">
        <f t="shared" si="6"/>
        <v>0</v>
      </c>
      <c r="M16" s="24" t="str">
        <f t="shared" si="0"/>
        <v>OK</v>
      </c>
      <c r="N16" s="114"/>
      <c r="O16" s="114"/>
      <c r="P16" s="197"/>
      <c r="Q16" s="197"/>
      <c r="R16" s="197"/>
      <c r="S16" s="91"/>
      <c r="T16" s="91"/>
      <c r="U16" s="37"/>
      <c r="V16" s="92"/>
      <c r="W16" s="88"/>
      <c r="X16" s="92"/>
      <c r="Y16" s="88"/>
      <c r="Z16" s="33"/>
      <c r="AA16" s="33"/>
      <c r="AB16" s="33"/>
      <c r="AC16" s="33"/>
      <c r="AD16" s="33"/>
      <c r="AE16" s="33"/>
    </row>
    <row r="17" spans="1:31" s="7" customFormat="1" ht="30.1" customHeight="1" thickBot="1" x14ac:dyDescent="0.3">
      <c r="A17" s="321"/>
      <c r="B17" s="279"/>
      <c r="C17" s="281"/>
      <c r="D17" s="94">
        <v>14</v>
      </c>
      <c r="E17" s="319"/>
      <c r="F17" s="59" t="s">
        <v>22</v>
      </c>
      <c r="G17" s="42" t="s">
        <v>31</v>
      </c>
      <c r="H17" s="59" t="s">
        <v>39</v>
      </c>
      <c r="I17" s="59" t="s">
        <v>16</v>
      </c>
      <c r="J17" s="48">
        <v>1196.9100000000001</v>
      </c>
      <c r="K17" s="102"/>
      <c r="L17" s="23">
        <f t="shared" si="6"/>
        <v>0</v>
      </c>
      <c r="M17" s="24" t="str">
        <f t="shared" si="0"/>
        <v>OK</v>
      </c>
      <c r="N17" s="114"/>
      <c r="O17" s="114"/>
      <c r="P17" s="197"/>
      <c r="Q17" s="197"/>
      <c r="R17" s="197"/>
      <c r="S17" s="91"/>
      <c r="T17" s="91"/>
      <c r="U17" s="37"/>
      <c r="V17" s="92"/>
      <c r="W17" s="88"/>
      <c r="X17" s="92"/>
      <c r="Y17" s="88"/>
      <c r="Z17" s="33"/>
      <c r="AA17" s="33"/>
      <c r="AB17" s="33"/>
      <c r="AC17" s="33"/>
      <c r="AD17" s="33"/>
      <c r="AE17" s="33"/>
    </row>
    <row r="18" spans="1:31" s="7" customFormat="1" ht="30.1" customHeight="1" x14ac:dyDescent="0.25">
      <c r="A18" s="321"/>
      <c r="B18" s="284">
        <v>8</v>
      </c>
      <c r="C18" s="285" t="s">
        <v>36</v>
      </c>
      <c r="D18" s="95">
        <v>15</v>
      </c>
      <c r="E18" s="289" t="s">
        <v>20</v>
      </c>
      <c r="F18" s="60" t="s">
        <v>14</v>
      </c>
      <c r="G18" s="64" t="s">
        <v>31</v>
      </c>
      <c r="H18" s="60" t="s">
        <v>38</v>
      </c>
      <c r="I18" s="60" t="s">
        <v>16</v>
      </c>
      <c r="J18" s="65">
        <v>14.68</v>
      </c>
      <c r="K18" s="102"/>
      <c r="L18" s="23">
        <f t="shared" si="6"/>
        <v>0</v>
      </c>
      <c r="M18" s="24" t="str">
        <f t="shared" si="0"/>
        <v>OK</v>
      </c>
      <c r="N18" s="114"/>
      <c r="O18" s="114"/>
      <c r="P18" s="197"/>
      <c r="Q18" s="198"/>
      <c r="R18" s="197"/>
      <c r="S18" s="92"/>
      <c r="T18" s="91"/>
      <c r="U18" s="37"/>
      <c r="V18" s="92"/>
      <c r="W18" s="88"/>
      <c r="X18" s="91"/>
      <c r="Y18" s="88"/>
      <c r="Z18" s="33"/>
      <c r="AA18" s="33"/>
      <c r="AB18" s="33"/>
      <c r="AC18" s="33"/>
      <c r="AD18" s="33"/>
      <c r="AE18" s="33"/>
    </row>
    <row r="19" spans="1:31" s="7" customFormat="1" ht="30.1" customHeight="1" thickBot="1" x14ac:dyDescent="0.3">
      <c r="A19" s="321"/>
      <c r="B19" s="284"/>
      <c r="C19" s="286"/>
      <c r="D19" s="95">
        <v>16</v>
      </c>
      <c r="E19" s="289"/>
      <c r="F19" s="60" t="s">
        <v>22</v>
      </c>
      <c r="G19" s="64" t="s">
        <v>31</v>
      </c>
      <c r="H19" s="60" t="s">
        <v>39</v>
      </c>
      <c r="I19" s="60" t="s">
        <v>16</v>
      </c>
      <c r="J19" s="65">
        <v>1611.54</v>
      </c>
      <c r="K19" s="102"/>
      <c r="L19" s="23">
        <f t="shared" si="6"/>
        <v>0</v>
      </c>
      <c r="M19" s="24" t="str">
        <f t="shared" si="0"/>
        <v>OK</v>
      </c>
      <c r="N19" s="114"/>
      <c r="O19" s="114"/>
      <c r="P19" s="197"/>
      <c r="Q19" s="198"/>
      <c r="R19" s="197"/>
      <c r="S19" s="92"/>
      <c r="T19" s="91"/>
      <c r="U19" s="37"/>
      <c r="V19" s="92"/>
      <c r="W19" s="88"/>
      <c r="X19" s="91"/>
      <c r="Y19" s="88"/>
      <c r="Z19" s="33"/>
      <c r="AA19" s="33"/>
      <c r="AB19" s="33"/>
      <c r="AC19" s="33"/>
      <c r="AD19" s="33"/>
      <c r="AE19" s="33"/>
    </row>
    <row r="20" spans="1:31" ht="30.1" customHeight="1" x14ac:dyDescent="0.25">
      <c r="A20" s="321"/>
      <c r="B20" s="279">
        <v>9</v>
      </c>
      <c r="C20" s="280" t="s">
        <v>46</v>
      </c>
      <c r="D20" s="94">
        <v>17</v>
      </c>
      <c r="E20" s="282" t="s">
        <v>15</v>
      </c>
      <c r="F20" s="59" t="s">
        <v>14</v>
      </c>
      <c r="G20" s="42" t="s">
        <v>31</v>
      </c>
      <c r="H20" s="59" t="s">
        <v>38</v>
      </c>
      <c r="I20" s="59" t="s">
        <v>16</v>
      </c>
      <c r="J20" s="48">
        <v>13.63</v>
      </c>
      <c r="K20" s="102"/>
      <c r="L20" s="23">
        <f t="shared" ref="L20:L21" si="7">K20-(SUM(N20:AE20))</f>
        <v>0</v>
      </c>
      <c r="M20" s="24" t="str">
        <f t="shared" si="0"/>
        <v>OK</v>
      </c>
      <c r="N20" s="117"/>
      <c r="O20" s="115"/>
      <c r="P20" s="199"/>
      <c r="Q20" s="199"/>
      <c r="R20" s="199"/>
      <c r="S20" s="93"/>
      <c r="T20" s="93"/>
      <c r="U20" s="93"/>
      <c r="V20" s="93"/>
      <c r="W20" s="93"/>
      <c r="X20" s="89"/>
      <c r="Y20" s="89"/>
      <c r="Z20" s="89"/>
      <c r="AA20" s="89"/>
      <c r="AB20" s="89"/>
      <c r="AC20" s="89"/>
      <c r="AD20" s="89"/>
      <c r="AE20" s="89"/>
    </row>
    <row r="21" spans="1:31" ht="30.1" customHeight="1" thickBot="1" x14ac:dyDescent="0.3">
      <c r="A21" s="321"/>
      <c r="B21" s="279"/>
      <c r="C21" s="281"/>
      <c r="D21" s="94">
        <v>18</v>
      </c>
      <c r="E21" s="283"/>
      <c r="F21" s="59" t="s">
        <v>22</v>
      </c>
      <c r="G21" s="42" t="s">
        <v>31</v>
      </c>
      <c r="H21" s="59" t="s">
        <v>39</v>
      </c>
      <c r="I21" s="59" t="s">
        <v>16</v>
      </c>
      <c r="J21" s="48">
        <v>1483.17</v>
      </c>
      <c r="K21" s="102"/>
      <c r="L21" s="23">
        <f t="shared" si="7"/>
        <v>0</v>
      </c>
      <c r="M21" s="24" t="str">
        <f t="shared" si="0"/>
        <v>OK</v>
      </c>
      <c r="N21" s="116"/>
      <c r="O21" s="116"/>
      <c r="P21" s="199"/>
      <c r="Q21" s="199"/>
      <c r="R21" s="199"/>
      <c r="S21" s="93"/>
      <c r="T21" s="93"/>
      <c r="U21" s="93"/>
      <c r="V21" s="93"/>
      <c r="W21" s="93"/>
      <c r="X21" s="89"/>
      <c r="Y21" s="89"/>
      <c r="Z21" s="89"/>
      <c r="AA21" s="89"/>
      <c r="AB21" s="89"/>
      <c r="AC21" s="89"/>
      <c r="AD21" s="89"/>
      <c r="AE21" s="89"/>
    </row>
    <row r="22" spans="1:31" ht="30.1" customHeight="1" x14ac:dyDescent="0.25">
      <c r="A22" s="321"/>
      <c r="B22" s="313">
        <v>10</v>
      </c>
      <c r="C22" s="314" t="s">
        <v>48</v>
      </c>
      <c r="D22" s="98">
        <v>19</v>
      </c>
      <c r="E22" s="316" t="s">
        <v>32</v>
      </c>
      <c r="F22" s="99" t="s">
        <v>14</v>
      </c>
      <c r="G22" s="100" t="s">
        <v>31</v>
      </c>
      <c r="H22" s="99" t="s">
        <v>38</v>
      </c>
      <c r="I22" s="99" t="s">
        <v>16</v>
      </c>
      <c r="J22" s="101"/>
      <c r="K22" s="102"/>
      <c r="L22" s="23">
        <f t="shared" si="6"/>
        <v>0</v>
      </c>
      <c r="M22" s="24" t="str">
        <f t="shared" si="0"/>
        <v>OK</v>
      </c>
      <c r="N22" s="117"/>
      <c r="O22" s="115"/>
      <c r="P22" s="199"/>
      <c r="Q22" s="199"/>
      <c r="R22" s="199"/>
      <c r="S22" s="93"/>
      <c r="T22" s="93"/>
      <c r="U22" s="93"/>
      <c r="V22" s="93"/>
      <c r="W22" s="93"/>
      <c r="X22" s="89"/>
      <c r="Y22" s="89"/>
      <c r="Z22" s="89"/>
      <c r="AA22" s="89"/>
      <c r="AB22" s="89"/>
      <c r="AC22" s="89"/>
      <c r="AD22" s="89"/>
      <c r="AE22" s="89"/>
    </row>
    <row r="23" spans="1:31" ht="30.1" customHeight="1" thickBot="1" x14ac:dyDescent="0.3">
      <c r="A23" s="322"/>
      <c r="B23" s="313"/>
      <c r="C23" s="315"/>
      <c r="D23" s="98">
        <v>20</v>
      </c>
      <c r="E23" s="317"/>
      <c r="F23" s="103" t="s">
        <v>22</v>
      </c>
      <c r="G23" s="100" t="s">
        <v>31</v>
      </c>
      <c r="H23" s="103" t="s">
        <v>39</v>
      </c>
      <c r="I23" s="103" t="s">
        <v>16</v>
      </c>
      <c r="J23" s="101"/>
      <c r="K23" s="102"/>
      <c r="L23" s="23">
        <f t="shared" si="6"/>
        <v>0</v>
      </c>
      <c r="M23" s="24" t="str">
        <f t="shared" si="0"/>
        <v>OK</v>
      </c>
      <c r="N23" s="116"/>
      <c r="O23" s="116"/>
      <c r="P23" s="199"/>
      <c r="Q23" s="199"/>
      <c r="R23" s="199"/>
      <c r="S23" s="93"/>
      <c r="T23" s="93"/>
      <c r="U23" s="93"/>
      <c r="V23" s="93"/>
      <c r="W23" s="93"/>
      <c r="X23" s="89"/>
      <c r="Y23" s="89"/>
      <c r="Z23" s="89"/>
      <c r="AA23" s="89"/>
      <c r="AB23" s="89"/>
      <c r="AC23" s="89"/>
      <c r="AD23" s="89"/>
      <c r="AE23" s="89"/>
    </row>
    <row r="24" spans="1:31" s="7" customFormat="1" ht="30.1" customHeight="1" x14ac:dyDescent="0.25">
      <c r="A24" s="310" t="s">
        <v>45</v>
      </c>
      <c r="B24" s="279">
        <v>11</v>
      </c>
      <c r="C24" s="280" t="s">
        <v>46</v>
      </c>
      <c r="D24" s="94">
        <v>21</v>
      </c>
      <c r="E24" s="318" t="s">
        <v>18</v>
      </c>
      <c r="F24" s="58" t="s">
        <v>14</v>
      </c>
      <c r="G24" s="42" t="s">
        <v>31</v>
      </c>
      <c r="H24" s="58" t="s">
        <v>38</v>
      </c>
      <c r="I24" s="58" t="s">
        <v>16</v>
      </c>
      <c r="J24" s="48">
        <v>7.72</v>
      </c>
      <c r="K24" s="102"/>
      <c r="L24" s="23">
        <f t="shared" si="6"/>
        <v>0</v>
      </c>
      <c r="M24" s="24" t="str">
        <f t="shared" si="0"/>
        <v>OK</v>
      </c>
      <c r="N24" s="114"/>
      <c r="O24" s="114"/>
      <c r="P24" s="198"/>
      <c r="Q24" s="197"/>
      <c r="R24" s="198"/>
      <c r="S24" s="91"/>
      <c r="T24" s="91"/>
      <c r="U24" s="37"/>
      <c r="V24" s="92"/>
      <c r="W24" s="88"/>
      <c r="X24" s="91"/>
      <c r="Y24" s="88"/>
      <c r="Z24" s="33"/>
      <c r="AA24" s="33"/>
      <c r="AB24" s="33"/>
      <c r="AC24" s="33"/>
      <c r="AD24" s="33"/>
      <c r="AE24" s="33"/>
    </row>
    <row r="25" spans="1:31" s="7" customFormat="1" ht="30.1" customHeight="1" thickBot="1" x14ac:dyDescent="0.3">
      <c r="A25" s="311"/>
      <c r="B25" s="279"/>
      <c r="C25" s="281"/>
      <c r="D25" s="94">
        <v>22</v>
      </c>
      <c r="E25" s="319"/>
      <c r="F25" s="59" t="s">
        <v>22</v>
      </c>
      <c r="G25" s="42" t="s">
        <v>31</v>
      </c>
      <c r="H25" s="59" t="s">
        <v>39</v>
      </c>
      <c r="I25" s="59" t="s">
        <v>16</v>
      </c>
      <c r="J25" s="48">
        <v>939.02</v>
      </c>
      <c r="K25" s="102"/>
      <c r="L25" s="23">
        <f t="shared" si="6"/>
        <v>0</v>
      </c>
      <c r="M25" s="24" t="str">
        <f t="shared" si="0"/>
        <v>OK</v>
      </c>
      <c r="N25" s="114"/>
      <c r="O25" s="114"/>
      <c r="P25" s="198"/>
      <c r="Q25" s="197"/>
      <c r="R25" s="198"/>
      <c r="S25" s="91"/>
      <c r="T25" s="91"/>
      <c r="U25" s="37"/>
      <c r="V25" s="92"/>
      <c r="W25" s="88"/>
      <c r="X25" s="91"/>
      <c r="Y25" s="88"/>
      <c r="Z25" s="33"/>
      <c r="AA25" s="33"/>
      <c r="AB25" s="33"/>
      <c r="AC25" s="33"/>
      <c r="AD25" s="33"/>
      <c r="AE25" s="33"/>
    </row>
    <row r="26" spans="1:31" s="7" customFormat="1" ht="30.1" customHeight="1" x14ac:dyDescent="0.25">
      <c r="A26" s="311"/>
      <c r="B26" s="284">
        <v>12</v>
      </c>
      <c r="C26" s="285" t="s">
        <v>49</v>
      </c>
      <c r="D26" s="95">
        <v>23</v>
      </c>
      <c r="E26" s="289" t="s">
        <v>19</v>
      </c>
      <c r="F26" s="60" t="s">
        <v>14</v>
      </c>
      <c r="G26" s="64" t="s">
        <v>31</v>
      </c>
      <c r="H26" s="60" t="s">
        <v>38</v>
      </c>
      <c r="I26" s="60" t="s">
        <v>16</v>
      </c>
      <c r="J26" s="65">
        <v>10.79</v>
      </c>
      <c r="K26" s="102"/>
      <c r="L26" s="23">
        <f t="shared" si="6"/>
        <v>0</v>
      </c>
      <c r="M26" s="24" t="str">
        <f t="shared" si="0"/>
        <v>OK</v>
      </c>
      <c r="N26" s="114"/>
      <c r="O26" s="114"/>
      <c r="P26" s="197"/>
      <c r="Q26" s="197"/>
      <c r="R26" s="197"/>
      <c r="S26" s="91"/>
      <c r="T26" s="91"/>
      <c r="U26" s="37"/>
      <c r="V26" s="92"/>
      <c r="W26" s="88"/>
      <c r="X26" s="92"/>
      <c r="Y26" s="88"/>
      <c r="Z26" s="33"/>
      <c r="AA26" s="33"/>
      <c r="AB26" s="33"/>
      <c r="AC26" s="33"/>
      <c r="AD26" s="33"/>
      <c r="AE26" s="33"/>
    </row>
    <row r="27" spans="1:31" s="7" customFormat="1" ht="30.1" customHeight="1" thickBot="1" x14ac:dyDescent="0.3">
      <c r="A27" s="311"/>
      <c r="B27" s="284"/>
      <c r="C27" s="286"/>
      <c r="D27" s="95">
        <v>24</v>
      </c>
      <c r="E27" s="289"/>
      <c r="F27" s="60" t="s">
        <v>22</v>
      </c>
      <c r="G27" s="64" t="s">
        <v>31</v>
      </c>
      <c r="H27" s="60" t="s">
        <v>39</v>
      </c>
      <c r="I27" s="60" t="s">
        <v>16</v>
      </c>
      <c r="J27" s="65">
        <v>1128.55</v>
      </c>
      <c r="K27" s="102"/>
      <c r="L27" s="23">
        <f t="shared" si="6"/>
        <v>0</v>
      </c>
      <c r="M27" s="24" t="str">
        <f t="shared" si="0"/>
        <v>OK</v>
      </c>
      <c r="N27" s="114"/>
      <c r="O27" s="114"/>
      <c r="P27" s="197"/>
      <c r="Q27" s="197"/>
      <c r="R27" s="197"/>
      <c r="S27" s="91"/>
      <c r="T27" s="91"/>
      <c r="U27" s="37"/>
      <c r="V27" s="92"/>
      <c r="W27" s="88"/>
      <c r="X27" s="92"/>
      <c r="Y27" s="88"/>
      <c r="Z27" s="33"/>
      <c r="AA27" s="33"/>
      <c r="AB27" s="33"/>
      <c r="AC27" s="33"/>
      <c r="AD27" s="33"/>
      <c r="AE27" s="33"/>
    </row>
    <row r="28" spans="1:31" s="7" customFormat="1" ht="30.1" customHeight="1" x14ac:dyDescent="0.25">
      <c r="A28" s="311"/>
      <c r="B28" s="279">
        <v>13</v>
      </c>
      <c r="C28" s="280" t="s">
        <v>49</v>
      </c>
      <c r="D28" s="94">
        <v>25</v>
      </c>
      <c r="E28" s="282" t="s">
        <v>20</v>
      </c>
      <c r="F28" s="59" t="s">
        <v>14</v>
      </c>
      <c r="G28" s="42" t="s">
        <v>31</v>
      </c>
      <c r="H28" s="59" t="s">
        <v>38</v>
      </c>
      <c r="I28" s="59" t="s">
        <v>16</v>
      </c>
      <c r="J28" s="48">
        <v>10.46</v>
      </c>
      <c r="K28" s="102"/>
      <c r="L28" s="23">
        <f t="shared" si="6"/>
        <v>0</v>
      </c>
      <c r="M28" s="24" t="str">
        <f t="shared" si="0"/>
        <v>OK</v>
      </c>
      <c r="N28" s="114"/>
      <c r="O28" s="114"/>
      <c r="P28" s="197"/>
      <c r="Q28" s="198"/>
      <c r="R28" s="197"/>
      <c r="S28" s="92"/>
      <c r="T28" s="91"/>
      <c r="U28" s="37"/>
      <c r="V28" s="92"/>
      <c r="W28" s="88"/>
      <c r="X28" s="91"/>
      <c r="Y28" s="88"/>
      <c r="Z28" s="33"/>
      <c r="AA28" s="33"/>
      <c r="AB28" s="33"/>
      <c r="AC28" s="33"/>
      <c r="AD28" s="33"/>
      <c r="AE28" s="33"/>
    </row>
    <row r="29" spans="1:31" s="7" customFormat="1" ht="30.1" customHeight="1" thickBot="1" x14ac:dyDescent="0.3">
      <c r="A29" s="311"/>
      <c r="B29" s="279"/>
      <c r="C29" s="281"/>
      <c r="D29" s="94">
        <v>26</v>
      </c>
      <c r="E29" s="283"/>
      <c r="F29" s="59" t="s">
        <v>22</v>
      </c>
      <c r="G29" s="42" t="s">
        <v>31</v>
      </c>
      <c r="H29" s="59" t="s">
        <v>39</v>
      </c>
      <c r="I29" s="59" t="s">
        <v>16</v>
      </c>
      <c r="J29" s="48">
        <v>1149.22</v>
      </c>
      <c r="K29" s="102"/>
      <c r="L29" s="23">
        <f t="shared" si="6"/>
        <v>0</v>
      </c>
      <c r="M29" s="24" t="str">
        <f t="shared" si="0"/>
        <v>OK</v>
      </c>
      <c r="N29" s="114"/>
      <c r="O29" s="114"/>
      <c r="P29" s="197"/>
      <c r="Q29" s="198"/>
      <c r="R29" s="197"/>
      <c r="S29" s="92"/>
      <c r="T29" s="91"/>
      <c r="U29" s="37"/>
      <c r="V29" s="92"/>
      <c r="W29" s="88"/>
      <c r="X29" s="91"/>
      <c r="Y29" s="88"/>
      <c r="Z29" s="33"/>
      <c r="AA29" s="33"/>
      <c r="AB29" s="33"/>
      <c r="AC29" s="33"/>
      <c r="AD29" s="33"/>
      <c r="AE29" s="33"/>
    </row>
    <row r="30" spans="1:31" ht="30.1" customHeight="1" x14ac:dyDescent="0.25">
      <c r="A30" s="311"/>
      <c r="B30" s="284">
        <v>14</v>
      </c>
      <c r="C30" s="285" t="s">
        <v>46</v>
      </c>
      <c r="D30" s="95">
        <v>27</v>
      </c>
      <c r="E30" s="287" t="s">
        <v>15</v>
      </c>
      <c r="F30" s="60" t="s">
        <v>14</v>
      </c>
      <c r="G30" s="64" t="s">
        <v>31</v>
      </c>
      <c r="H30" s="60" t="s">
        <v>38</v>
      </c>
      <c r="I30" s="60" t="s">
        <v>16</v>
      </c>
      <c r="J30" s="65">
        <v>13.62</v>
      </c>
      <c r="K30" s="102"/>
      <c r="L30" s="23">
        <f t="shared" si="6"/>
        <v>0</v>
      </c>
      <c r="M30" s="24" t="str">
        <f t="shared" si="0"/>
        <v>OK</v>
      </c>
      <c r="N30" s="117"/>
      <c r="O30" s="115"/>
      <c r="P30" s="199"/>
      <c r="Q30" s="199"/>
      <c r="R30" s="199"/>
      <c r="S30" s="93"/>
      <c r="T30" s="93"/>
      <c r="U30" s="93"/>
      <c r="V30" s="93"/>
      <c r="W30" s="93"/>
      <c r="X30" s="89"/>
      <c r="Y30" s="89"/>
      <c r="Z30" s="89"/>
      <c r="AA30" s="89"/>
      <c r="AB30" s="89"/>
      <c r="AC30" s="89"/>
      <c r="AD30" s="89"/>
      <c r="AE30" s="89"/>
    </row>
    <row r="31" spans="1:31" ht="30.1" customHeight="1" thickBot="1" x14ac:dyDescent="0.3">
      <c r="A31" s="312"/>
      <c r="B31" s="284"/>
      <c r="C31" s="286"/>
      <c r="D31" s="95">
        <v>28</v>
      </c>
      <c r="E31" s="288"/>
      <c r="F31" s="104" t="s">
        <v>22</v>
      </c>
      <c r="G31" s="105" t="s">
        <v>31</v>
      </c>
      <c r="H31" s="104" t="s">
        <v>39</v>
      </c>
      <c r="I31" s="104" t="s">
        <v>16</v>
      </c>
      <c r="J31" s="65">
        <v>1483.17</v>
      </c>
      <c r="K31" s="102"/>
      <c r="L31" s="23">
        <f t="shared" si="6"/>
        <v>0</v>
      </c>
      <c r="M31" s="24" t="str">
        <f t="shared" si="0"/>
        <v>OK</v>
      </c>
      <c r="N31" s="116"/>
      <c r="O31" s="116"/>
      <c r="P31" s="199"/>
      <c r="Q31" s="199"/>
      <c r="R31" s="199"/>
      <c r="S31" s="93"/>
      <c r="T31" s="93"/>
      <c r="U31" s="93"/>
      <c r="V31" s="93"/>
      <c r="W31" s="93"/>
      <c r="X31" s="89"/>
      <c r="Y31" s="89"/>
      <c r="Z31" s="89"/>
      <c r="AA31" s="89"/>
      <c r="AB31" s="89"/>
      <c r="AC31" s="89"/>
      <c r="AD31" s="89"/>
      <c r="AE31" s="89"/>
    </row>
    <row r="32" spans="1:31" ht="30.1" customHeight="1" x14ac:dyDescent="0.25">
      <c r="A32" s="296" t="s">
        <v>35</v>
      </c>
      <c r="B32" s="298">
        <v>15</v>
      </c>
      <c r="C32" s="304" t="s">
        <v>51</v>
      </c>
      <c r="D32" s="94">
        <v>29</v>
      </c>
      <c r="E32" s="282" t="s">
        <v>18</v>
      </c>
      <c r="F32" s="59" t="s">
        <v>14</v>
      </c>
      <c r="G32" s="42" t="s">
        <v>31</v>
      </c>
      <c r="H32" s="59" t="s">
        <v>38</v>
      </c>
      <c r="I32" s="59" t="s">
        <v>16</v>
      </c>
      <c r="J32" s="48">
        <v>3.6</v>
      </c>
      <c r="K32" s="102"/>
      <c r="L32" s="23">
        <f t="shared" si="6"/>
        <v>0</v>
      </c>
      <c r="M32" s="24" t="str">
        <f t="shared" si="0"/>
        <v>OK</v>
      </c>
      <c r="N32" s="116"/>
      <c r="O32" s="116"/>
      <c r="P32" s="199"/>
      <c r="Q32" s="199"/>
      <c r="R32" s="199"/>
      <c r="S32" s="93"/>
      <c r="T32" s="93"/>
      <c r="U32" s="93"/>
      <c r="V32" s="93"/>
      <c r="W32" s="93"/>
      <c r="X32" s="89"/>
      <c r="Y32" s="89"/>
      <c r="Z32" s="89"/>
      <c r="AA32" s="89"/>
      <c r="AB32" s="89"/>
      <c r="AC32" s="89"/>
      <c r="AD32" s="89"/>
      <c r="AE32" s="89"/>
    </row>
    <row r="33" spans="1:31" ht="30.1" customHeight="1" x14ac:dyDescent="0.25">
      <c r="A33" s="297"/>
      <c r="B33" s="299"/>
      <c r="C33" s="305"/>
      <c r="D33" s="94">
        <v>30</v>
      </c>
      <c r="E33" s="283"/>
      <c r="F33" s="59" t="s">
        <v>22</v>
      </c>
      <c r="G33" s="42" t="s">
        <v>31</v>
      </c>
      <c r="H33" s="59" t="s">
        <v>39</v>
      </c>
      <c r="I33" s="59" t="s">
        <v>16</v>
      </c>
      <c r="J33" s="48">
        <v>773.6</v>
      </c>
      <c r="K33" s="102"/>
      <c r="L33" s="23">
        <f t="shared" si="6"/>
        <v>0</v>
      </c>
      <c r="M33" s="24" t="str">
        <f t="shared" si="0"/>
        <v>OK</v>
      </c>
      <c r="N33" s="116"/>
      <c r="O33" s="116"/>
      <c r="P33" s="199"/>
      <c r="Q33" s="199"/>
      <c r="R33" s="199"/>
      <c r="S33" s="93"/>
      <c r="T33" s="93"/>
      <c r="U33" s="93"/>
      <c r="V33" s="93"/>
      <c r="W33" s="93"/>
      <c r="X33" s="89"/>
      <c r="Y33" s="89"/>
      <c r="Z33" s="89"/>
      <c r="AA33" s="89"/>
      <c r="AB33" s="89"/>
      <c r="AC33" s="89"/>
      <c r="AD33" s="89"/>
      <c r="AE33" s="89"/>
    </row>
    <row r="34" spans="1:31" ht="30.1" customHeight="1" x14ac:dyDescent="0.25">
      <c r="A34" s="297"/>
      <c r="B34" s="300">
        <v>16</v>
      </c>
      <c r="C34" s="306" t="s">
        <v>37</v>
      </c>
      <c r="D34" s="95">
        <v>31</v>
      </c>
      <c r="E34" s="287" t="s">
        <v>19</v>
      </c>
      <c r="F34" s="60" t="s">
        <v>14</v>
      </c>
      <c r="G34" s="64" t="s">
        <v>31</v>
      </c>
      <c r="H34" s="60" t="s">
        <v>38</v>
      </c>
      <c r="I34" s="60" t="s">
        <v>16</v>
      </c>
      <c r="J34" s="65">
        <v>7.77</v>
      </c>
      <c r="K34" s="102"/>
      <c r="L34" s="23">
        <f t="shared" si="6"/>
        <v>0</v>
      </c>
      <c r="M34" s="24" t="str">
        <f t="shared" si="0"/>
        <v>OK</v>
      </c>
      <c r="N34" s="116"/>
      <c r="O34" s="116"/>
      <c r="P34" s="199"/>
      <c r="Q34" s="199"/>
      <c r="R34" s="199"/>
      <c r="S34" s="93"/>
      <c r="T34" s="93"/>
      <c r="U34" s="93"/>
      <c r="V34" s="93"/>
      <c r="W34" s="93"/>
      <c r="X34" s="89"/>
      <c r="Y34" s="89"/>
      <c r="Z34" s="89"/>
      <c r="AA34" s="89"/>
      <c r="AB34" s="89"/>
      <c r="AC34" s="89"/>
      <c r="AD34" s="89"/>
      <c r="AE34" s="89"/>
    </row>
    <row r="35" spans="1:31" ht="30.1" customHeight="1" x14ac:dyDescent="0.25">
      <c r="A35" s="297"/>
      <c r="B35" s="301"/>
      <c r="C35" s="307"/>
      <c r="D35" s="95">
        <v>32</v>
      </c>
      <c r="E35" s="347"/>
      <c r="F35" s="60" t="s">
        <v>22</v>
      </c>
      <c r="G35" s="64" t="s">
        <v>31</v>
      </c>
      <c r="H35" s="60" t="s">
        <v>39</v>
      </c>
      <c r="I35" s="60" t="s">
        <v>16</v>
      </c>
      <c r="J35" s="65">
        <v>398</v>
      </c>
      <c r="K35" s="102"/>
      <c r="L35" s="23">
        <f t="shared" si="6"/>
        <v>0</v>
      </c>
      <c r="M35" s="24" t="str">
        <f t="shared" si="0"/>
        <v>OK</v>
      </c>
      <c r="N35" s="116"/>
      <c r="O35" s="116"/>
      <c r="P35" s="199"/>
      <c r="Q35" s="199"/>
      <c r="R35" s="199"/>
      <c r="S35" s="93"/>
      <c r="T35" s="93"/>
      <c r="U35" s="93"/>
      <c r="V35" s="93"/>
      <c r="W35" s="93"/>
      <c r="X35" s="89"/>
      <c r="Y35" s="89"/>
      <c r="Z35" s="89"/>
      <c r="AA35" s="89"/>
      <c r="AB35" s="89"/>
      <c r="AC35" s="89"/>
      <c r="AD35" s="89"/>
      <c r="AE35" s="89"/>
    </row>
    <row r="36" spans="1:31" ht="30.1" customHeight="1" x14ac:dyDescent="0.25">
      <c r="A36" s="297"/>
      <c r="B36" s="298">
        <v>17</v>
      </c>
      <c r="C36" s="304" t="s">
        <v>37</v>
      </c>
      <c r="D36" s="94">
        <v>33</v>
      </c>
      <c r="E36" s="282" t="s">
        <v>20</v>
      </c>
      <c r="F36" s="59" t="s">
        <v>14</v>
      </c>
      <c r="G36" s="42" t="s">
        <v>31</v>
      </c>
      <c r="H36" s="59" t="s">
        <v>38</v>
      </c>
      <c r="I36" s="59" t="s">
        <v>16</v>
      </c>
      <c r="J36" s="48">
        <v>9</v>
      </c>
      <c r="K36" s="102"/>
      <c r="L36" s="23">
        <f t="shared" si="6"/>
        <v>0</v>
      </c>
      <c r="M36" s="24" t="str">
        <f t="shared" si="0"/>
        <v>OK</v>
      </c>
      <c r="N36" s="116"/>
      <c r="O36" s="116"/>
      <c r="P36" s="199"/>
      <c r="Q36" s="199"/>
      <c r="R36" s="199"/>
      <c r="S36" s="93"/>
      <c r="T36" s="93"/>
      <c r="U36" s="93"/>
      <c r="V36" s="93"/>
      <c r="W36" s="93"/>
      <c r="X36" s="89"/>
      <c r="Y36" s="89"/>
      <c r="Z36" s="89"/>
      <c r="AA36" s="89"/>
      <c r="AB36" s="89"/>
      <c r="AC36" s="89"/>
      <c r="AD36" s="89"/>
      <c r="AE36" s="89"/>
    </row>
    <row r="37" spans="1:31" ht="30.1" customHeight="1" x14ac:dyDescent="0.25">
      <c r="A37" s="297"/>
      <c r="B37" s="299"/>
      <c r="C37" s="305"/>
      <c r="D37" s="94">
        <v>34</v>
      </c>
      <c r="E37" s="283"/>
      <c r="F37" s="59" t="s">
        <v>22</v>
      </c>
      <c r="G37" s="42" t="s">
        <v>31</v>
      </c>
      <c r="H37" s="59" t="s">
        <v>39</v>
      </c>
      <c r="I37" s="59" t="s">
        <v>16</v>
      </c>
      <c r="J37" s="48">
        <v>500</v>
      </c>
      <c r="K37" s="102"/>
      <c r="L37" s="23">
        <f t="shared" si="6"/>
        <v>0</v>
      </c>
      <c r="M37" s="24" t="str">
        <f t="shared" si="0"/>
        <v>OK</v>
      </c>
      <c r="N37" s="116"/>
      <c r="O37" s="116"/>
      <c r="P37" s="199"/>
      <c r="Q37" s="199"/>
      <c r="R37" s="199"/>
      <c r="S37" s="93"/>
      <c r="T37" s="93"/>
      <c r="U37" s="93"/>
      <c r="V37" s="93"/>
      <c r="W37" s="93"/>
      <c r="X37" s="89"/>
      <c r="Y37" s="89"/>
      <c r="Z37" s="89"/>
      <c r="AA37" s="89"/>
      <c r="AB37" s="89"/>
      <c r="AC37" s="89"/>
      <c r="AD37" s="89"/>
      <c r="AE37" s="89"/>
    </row>
    <row r="38" spans="1:31" ht="30.1" customHeight="1" x14ac:dyDescent="0.25">
      <c r="A38" s="297"/>
      <c r="B38" s="294">
        <v>18</v>
      </c>
      <c r="C38" s="292" t="s">
        <v>37</v>
      </c>
      <c r="D38" s="107">
        <v>35</v>
      </c>
      <c r="E38" s="290" t="s">
        <v>15</v>
      </c>
      <c r="F38" s="108" t="s">
        <v>14</v>
      </c>
      <c r="G38" s="109" t="s">
        <v>31</v>
      </c>
      <c r="H38" s="108" t="s">
        <v>38</v>
      </c>
      <c r="I38" s="108" t="s">
        <v>16</v>
      </c>
      <c r="J38" s="110">
        <v>8.48</v>
      </c>
      <c r="K38" s="102"/>
      <c r="L38" s="23">
        <f t="shared" si="6"/>
        <v>0</v>
      </c>
      <c r="M38" s="24" t="str">
        <f t="shared" si="0"/>
        <v>OK</v>
      </c>
      <c r="N38" s="116"/>
      <c r="O38" s="116"/>
      <c r="P38" s="199"/>
      <c r="Q38" s="199"/>
      <c r="R38" s="199"/>
      <c r="S38" s="93"/>
      <c r="T38" s="93"/>
      <c r="U38" s="93"/>
      <c r="V38" s="93"/>
      <c r="W38" s="93"/>
      <c r="X38" s="89"/>
      <c r="Y38" s="89"/>
      <c r="Z38" s="89"/>
      <c r="AA38" s="89"/>
      <c r="AB38" s="89"/>
      <c r="AC38" s="89"/>
      <c r="AD38" s="89"/>
      <c r="AE38" s="89"/>
    </row>
    <row r="39" spans="1:31" ht="30.1" customHeight="1" x14ac:dyDescent="0.25">
      <c r="A39" s="297"/>
      <c r="B39" s="295"/>
      <c r="C39" s="293"/>
      <c r="D39" s="107">
        <v>36</v>
      </c>
      <c r="E39" s="291"/>
      <c r="F39" s="108" t="s">
        <v>22</v>
      </c>
      <c r="G39" s="109" t="s">
        <v>31</v>
      </c>
      <c r="H39" s="108" t="s">
        <v>39</v>
      </c>
      <c r="I39" s="108" t="s">
        <v>16</v>
      </c>
      <c r="J39" s="110">
        <v>500</v>
      </c>
      <c r="K39" s="102"/>
      <c r="L39" s="23">
        <f t="shared" si="6"/>
        <v>0</v>
      </c>
      <c r="M39" s="24" t="str">
        <f t="shared" si="0"/>
        <v>OK</v>
      </c>
      <c r="N39" s="116"/>
      <c r="O39" s="116"/>
      <c r="P39" s="199"/>
      <c r="Q39" s="199"/>
      <c r="R39" s="199"/>
      <c r="S39" s="93"/>
      <c r="T39" s="93"/>
      <c r="U39" s="93"/>
      <c r="V39" s="93"/>
      <c r="W39" s="93"/>
      <c r="X39" s="89"/>
      <c r="Y39" s="89"/>
      <c r="Z39" s="89"/>
      <c r="AA39" s="89"/>
      <c r="AB39" s="89"/>
      <c r="AC39" s="89"/>
      <c r="AD39" s="89"/>
      <c r="AE39" s="89"/>
    </row>
    <row r="40" spans="1:31" ht="30.1" customHeight="1" x14ac:dyDescent="0.25">
      <c r="A40" s="297"/>
      <c r="B40" s="302">
        <v>19</v>
      </c>
      <c r="C40" s="308" t="s">
        <v>48</v>
      </c>
      <c r="D40" s="98">
        <v>37</v>
      </c>
      <c r="E40" s="348" t="s">
        <v>32</v>
      </c>
      <c r="F40" s="99" t="s">
        <v>14</v>
      </c>
      <c r="G40" s="100" t="s">
        <v>31</v>
      </c>
      <c r="H40" s="99" t="s">
        <v>38</v>
      </c>
      <c r="I40" s="99" t="s">
        <v>16</v>
      </c>
      <c r="J40" s="101"/>
      <c r="K40" s="102"/>
      <c r="L40" s="23">
        <f t="shared" si="6"/>
        <v>0</v>
      </c>
      <c r="M40" s="24" t="str">
        <f t="shared" si="0"/>
        <v>OK</v>
      </c>
      <c r="N40" s="116"/>
      <c r="O40" s="116"/>
      <c r="P40" s="199"/>
      <c r="Q40" s="199"/>
      <c r="R40" s="199"/>
      <c r="S40" s="93"/>
      <c r="T40" s="93"/>
      <c r="U40" s="93"/>
      <c r="V40" s="93"/>
      <c r="W40" s="93"/>
      <c r="X40" s="89"/>
      <c r="Y40" s="89"/>
      <c r="Z40" s="89"/>
      <c r="AA40" s="89"/>
      <c r="AB40" s="89"/>
      <c r="AC40" s="89"/>
      <c r="AD40" s="89"/>
      <c r="AE40" s="89"/>
    </row>
    <row r="41" spans="1:31" ht="30.1" customHeight="1" thickBot="1" x14ac:dyDescent="0.3">
      <c r="A41" s="297"/>
      <c r="B41" s="303"/>
      <c r="C41" s="309"/>
      <c r="D41" s="98">
        <v>38</v>
      </c>
      <c r="E41" s="349"/>
      <c r="F41" s="99" t="s">
        <v>22</v>
      </c>
      <c r="G41" s="100" t="s">
        <v>31</v>
      </c>
      <c r="H41" s="99" t="s">
        <v>39</v>
      </c>
      <c r="I41" s="99" t="s">
        <v>16</v>
      </c>
      <c r="J41" s="101"/>
      <c r="K41" s="102"/>
      <c r="L41" s="23">
        <f t="shared" si="6"/>
        <v>0</v>
      </c>
      <c r="M41" s="24" t="str">
        <f t="shared" si="0"/>
        <v>OK</v>
      </c>
      <c r="N41" s="116"/>
      <c r="O41" s="116"/>
      <c r="P41" s="199"/>
      <c r="Q41" s="199"/>
      <c r="R41" s="199"/>
      <c r="S41" s="93"/>
      <c r="T41" s="93"/>
      <c r="U41" s="93"/>
      <c r="V41" s="93"/>
      <c r="W41" s="93"/>
      <c r="X41" s="89"/>
      <c r="Y41" s="89"/>
      <c r="Z41" s="89"/>
      <c r="AA41" s="89"/>
      <c r="AB41" s="89"/>
      <c r="AC41" s="89"/>
      <c r="AD41" s="89"/>
      <c r="AE41" s="89"/>
    </row>
    <row r="42" spans="1:31" s="7" customFormat="1" ht="30.1" customHeight="1" x14ac:dyDescent="0.25">
      <c r="A42" s="276" t="s">
        <v>50</v>
      </c>
      <c r="B42" s="279">
        <v>20</v>
      </c>
      <c r="C42" s="280" t="s">
        <v>46</v>
      </c>
      <c r="D42" s="94">
        <v>39</v>
      </c>
      <c r="E42" s="283" t="s">
        <v>18</v>
      </c>
      <c r="F42" s="106" t="s">
        <v>14</v>
      </c>
      <c r="G42" s="73" t="s">
        <v>31</v>
      </c>
      <c r="H42" s="106" t="s">
        <v>38</v>
      </c>
      <c r="I42" s="106" t="s">
        <v>16</v>
      </c>
      <c r="J42" s="48">
        <v>7.73</v>
      </c>
      <c r="K42" s="102"/>
      <c r="L42" s="23">
        <f t="shared" si="5"/>
        <v>0</v>
      </c>
      <c r="M42" s="24" t="str">
        <f t="shared" si="0"/>
        <v>OK</v>
      </c>
      <c r="N42" s="114"/>
      <c r="O42" s="114"/>
      <c r="P42" s="198"/>
      <c r="Q42" s="197"/>
      <c r="R42" s="198"/>
      <c r="S42" s="91"/>
      <c r="T42" s="91"/>
      <c r="U42" s="37"/>
      <c r="V42" s="92"/>
      <c r="W42" s="88"/>
      <c r="X42" s="91"/>
      <c r="Y42" s="88"/>
      <c r="Z42" s="33"/>
      <c r="AA42" s="33"/>
      <c r="AB42" s="33"/>
      <c r="AC42" s="33"/>
      <c r="AD42" s="33"/>
      <c r="AE42" s="33"/>
    </row>
    <row r="43" spans="1:31" s="7" customFormat="1" ht="30.1" customHeight="1" thickBot="1" x14ac:dyDescent="0.3">
      <c r="A43" s="277"/>
      <c r="B43" s="279"/>
      <c r="C43" s="281"/>
      <c r="D43" s="94">
        <v>40</v>
      </c>
      <c r="E43" s="319"/>
      <c r="F43" s="59" t="s">
        <v>22</v>
      </c>
      <c r="G43" s="42" t="s">
        <v>31</v>
      </c>
      <c r="H43" s="59" t="s">
        <v>39</v>
      </c>
      <c r="I43" s="59" t="s">
        <v>16</v>
      </c>
      <c r="J43" s="48">
        <v>939.02</v>
      </c>
      <c r="K43" s="102"/>
      <c r="L43" s="23">
        <f t="shared" si="5"/>
        <v>0</v>
      </c>
      <c r="M43" s="24" t="str">
        <f t="shared" si="0"/>
        <v>OK</v>
      </c>
      <c r="N43" s="114"/>
      <c r="O43" s="114"/>
      <c r="P43" s="198"/>
      <c r="Q43" s="197"/>
      <c r="R43" s="198"/>
      <c r="S43" s="91"/>
      <c r="T43" s="91"/>
      <c r="U43" s="37"/>
      <c r="V43" s="92"/>
      <c r="W43" s="88"/>
      <c r="X43" s="91"/>
      <c r="Y43" s="88"/>
      <c r="Z43" s="33"/>
      <c r="AA43" s="33"/>
      <c r="AB43" s="33"/>
      <c r="AC43" s="33"/>
      <c r="AD43" s="33"/>
      <c r="AE43" s="33"/>
    </row>
    <row r="44" spans="1:31" s="7" customFormat="1" ht="30.1" customHeight="1" x14ac:dyDescent="0.25">
      <c r="A44" s="277"/>
      <c r="B44" s="284">
        <v>21</v>
      </c>
      <c r="C44" s="285" t="s">
        <v>46</v>
      </c>
      <c r="D44" s="95">
        <v>41</v>
      </c>
      <c r="E44" s="289" t="s">
        <v>19</v>
      </c>
      <c r="F44" s="60" t="s">
        <v>14</v>
      </c>
      <c r="G44" s="64" t="s">
        <v>31</v>
      </c>
      <c r="H44" s="60" t="s">
        <v>38</v>
      </c>
      <c r="I44" s="60" t="s">
        <v>16</v>
      </c>
      <c r="J44" s="65">
        <v>11.44</v>
      </c>
      <c r="K44" s="102"/>
      <c r="L44" s="23">
        <f t="shared" si="5"/>
        <v>0</v>
      </c>
      <c r="M44" s="24" t="str">
        <f t="shared" si="0"/>
        <v>OK</v>
      </c>
      <c r="N44" s="114"/>
      <c r="O44" s="114"/>
      <c r="P44" s="197"/>
      <c r="Q44" s="197"/>
      <c r="R44" s="197"/>
      <c r="S44" s="91"/>
      <c r="T44" s="91"/>
      <c r="U44" s="37"/>
      <c r="V44" s="92"/>
      <c r="W44" s="88"/>
      <c r="X44" s="92"/>
      <c r="Y44" s="88"/>
      <c r="Z44" s="33"/>
      <c r="AA44" s="33"/>
      <c r="AB44" s="33"/>
      <c r="AC44" s="33"/>
      <c r="AD44" s="33"/>
      <c r="AE44" s="33"/>
    </row>
    <row r="45" spans="1:31" s="7" customFormat="1" ht="30.1" customHeight="1" thickBot="1" x14ac:dyDescent="0.3">
      <c r="A45" s="277"/>
      <c r="B45" s="284"/>
      <c r="C45" s="286"/>
      <c r="D45" s="95">
        <v>42</v>
      </c>
      <c r="E45" s="289"/>
      <c r="F45" s="60" t="s">
        <v>22</v>
      </c>
      <c r="G45" s="64" t="s">
        <v>31</v>
      </c>
      <c r="H45" s="60" t="s">
        <v>39</v>
      </c>
      <c r="I45" s="60" t="s">
        <v>16</v>
      </c>
      <c r="J45" s="65">
        <v>1196.9100000000001</v>
      </c>
      <c r="K45" s="102"/>
      <c r="L45" s="23">
        <f t="shared" si="5"/>
        <v>0</v>
      </c>
      <c r="M45" s="24" t="str">
        <f t="shared" si="0"/>
        <v>OK</v>
      </c>
      <c r="N45" s="114"/>
      <c r="O45" s="114"/>
      <c r="P45" s="197"/>
      <c r="Q45" s="197"/>
      <c r="R45" s="197"/>
      <c r="S45" s="91"/>
      <c r="T45" s="91"/>
      <c r="U45" s="37"/>
      <c r="V45" s="92"/>
      <c r="W45" s="88"/>
      <c r="X45" s="92"/>
      <c r="Y45" s="88"/>
      <c r="Z45" s="33"/>
      <c r="AA45" s="33"/>
      <c r="AB45" s="33"/>
      <c r="AC45" s="33"/>
      <c r="AD45" s="33"/>
      <c r="AE45" s="33"/>
    </row>
    <row r="46" spans="1:31" s="7" customFormat="1" ht="30.1" customHeight="1" x14ac:dyDescent="0.25">
      <c r="A46" s="277"/>
      <c r="B46" s="279">
        <v>22</v>
      </c>
      <c r="C46" s="280" t="s">
        <v>37</v>
      </c>
      <c r="D46" s="94">
        <v>43</v>
      </c>
      <c r="E46" s="319" t="s">
        <v>20</v>
      </c>
      <c r="F46" s="59" t="s">
        <v>14</v>
      </c>
      <c r="G46" s="42" t="s">
        <v>31</v>
      </c>
      <c r="H46" s="59" t="s">
        <v>38</v>
      </c>
      <c r="I46" s="59" t="s">
        <v>16</v>
      </c>
      <c r="J46" s="48">
        <v>9.5</v>
      </c>
      <c r="K46" s="102"/>
      <c r="L46" s="23">
        <f t="shared" si="5"/>
        <v>0</v>
      </c>
      <c r="M46" s="24" t="str">
        <f t="shared" si="0"/>
        <v>OK</v>
      </c>
      <c r="N46" s="114"/>
      <c r="O46" s="114"/>
      <c r="P46" s="197"/>
      <c r="Q46" s="198"/>
      <c r="R46" s="197"/>
      <c r="S46" s="92"/>
      <c r="T46" s="91"/>
      <c r="U46" s="37"/>
      <c r="V46" s="92"/>
      <c r="W46" s="88"/>
      <c r="X46" s="91"/>
      <c r="Y46" s="88"/>
      <c r="Z46" s="33"/>
      <c r="AA46" s="33"/>
      <c r="AB46" s="33"/>
      <c r="AC46" s="33"/>
      <c r="AD46" s="33"/>
      <c r="AE46" s="33"/>
    </row>
    <row r="47" spans="1:31" s="7" customFormat="1" ht="30.1" customHeight="1" thickBot="1" x14ac:dyDescent="0.3">
      <c r="A47" s="277"/>
      <c r="B47" s="279"/>
      <c r="C47" s="281"/>
      <c r="D47" s="94">
        <v>44</v>
      </c>
      <c r="E47" s="319"/>
      <c r="F47" s="59" t="s">
        <v>22</v>
      </c>
      <c r="G47" s="42" t="s">
        <v>31</v>
      </c>
      <c r="H47" s="59" t="s">
        <v>39</v>
      </c>
      <c r="I47" s="59" t="s">
        <v>16</v>
      </c>
      <c r="J47" s="48">
        <v>500</v>
      </c>
      <c r="K47" s="102"/>
      <c r="L47" s="23">
        <f t="shared" si="5"/>
        <v>0</v>
      </c>
      <c r="M47" s="24" t="str">
        <f t="shared" si="0"/>
        <v>OK</v>
      </c>
      <c r="N47" s="114"/>
      <c r="O47" s="114"/>
      <c r="P47" s="197"/>
      <c r="Q47" s="198"/>
      <c r="R47" s="197"/>
      <c r="S47" s="92"/>
      <c r="T47" s="91"/>
      <c r="U47" s="37"/>
      <c r="V47" s="92"/>
      <c r="W47" s="88"/>
      <c r="X47" s="91"/>
      <c r="Y47" s="88"/>
      <c r="Z47" s="33"/>
      <c r="AA47" s="33"/>
      <c r="AB47" s="33"/>
      <c r="AC47" s="33"/>
      <c r="AD47" s="33"/>
      <c r="AE47" s="33"/>
    </row>
    <row r="48" spans="1:31" s="7" customFormat="1" ht="30.1" customHeight="1" x14ac:dyDescent="0.25">
      <c r="A48" s="277"/>
      <c r="B48" s="284">
        <v>23</v>
      </c>
      <c r="C48" s="285" t="s">
        <v>37</v>
      </c>
      <c r="D48" s="95">
        <v>45</v>
      </c>
      <c r="E48" s="289" t="s">
        <v>15</v>
      </c>
      <c r="F48" s="60" t="s">
        <v>14</v>
      </c>
      <c r="G48" s="64" t="s">
        <v>31</v>
      </c>
      <c r="H48" s="60" t="s">
        <v>38</v>
      </c>
      <c r="I48" s="60" t="s">
        <v>16</v>
      </c>
      <c r="J48" s="65">
        <v>9</v>
      </c>
      <c r="K48" s="102"/>
      <c r="L48" s="23">
        <f t="shared" si="5"/>
        <v>0</v>
      </c>
      <c r="M48" s="24" t="str">
        <f t="shared" si="0"/>
        <v>OK</v>
      </c>
      <c r="N48" s="114"/>
      <c r="O48" s="114"/>
      <c r="P48" s="197"/>
      <c r="Q48" s="198"/>
      <c r="R48" s="197"/>
      <c r="S48" s="92"/>
      <c r="T48" s="91"/>
      <c r="U48" s="37"/>
      <c r="V48" s="92"/>
      <c r="W48" s="88"/>
      <c r="X48" s="91"/>
      <c r="Y48" s="88"/>
      <c r="Z48" s="33"/>
      <c r="AA48" s="33"/>
      <c r="AB48" s="33"/>
      <c r="AC48" s="33"/>
      <c r="AD48" s="33"/>
      <c r="AE48" s="33"/>
    </row>
    <row r="49" spans="1:31" s="7" customFormat="1" ht="30.1" customHeight="1" thickBot="1" x14ac:dyDescent="0.3">
      <c r="A49" s="277"/>
      <c r="B49" s="284"/>
      <c r="C49" s="286"/>
      <c r="D49" s="95">
        <v>46</v>
      </c>
      <c r="E49" s="289"/>
      <c r="F49" s="60" t="s">
        <v>22</v>
      </c>
      <c r="G49" s="64" t="s">
        <v>31</v>
      </c>
      <c r="H49" s="60" t="s">
        <v>39</v>
      </c>
      <c r="I49" s="60" t="s">
        <v>16</v>
      </c>
      <c r="J49" s="65">
        <v>500</v>
      </c>
      <c r="K49" s="102"/>
      <c r="L49" s="23">
        <f t="shared" si="5"/>
        <v>0</v>
      </c>
      <c r="M49" s="24" t="str">
        <f t="shared" si="0"/>
        <v>OK</v>
      </c>
      <c r="N49" s="114"/>
      <c r="O49" s="114"/>
      <c r="P49" s="197"/>
      <c r="Q49" s="198"/>
      <c r="R49" s="197"/>
      <c r="S49" s="92"/>
      <c r="T49" s="91"/>
      <c r="U49" s="37"/>
      <c r="V49" s="92"/>
      <c r="W49" s="88"/>
      <c r="X49" s="91"/>
      <c r="Y49" s="88"/>
      <c r="Z49" s="33"/>
      <c r="AA49" s="33"/>
      <c r="AB49" s="33"/>
      <c r="AC49" s="33"/>
      <c r="AD49" s="33"/>
      <c r="AE49" s="33"/>
    </row>
    <row r="50" spans="1:31" ht="30.1" customHeight="1" x14ac:dyDescent="0.25">
      <c r="A50" s="277"/>
      <c r="B50" s="279">
        <v>24</v>
      </c>
      <c r="C50" s="280" t="s">
        <v>52</v>
      </c>
      <c r="D50" s="94">
        <v>47</v>
      </c>
      <c r="E50" s="319" t="s">
        <v>32</v>
      </c>
      <c r="F50" s="59" t="s">
        <v>14</v>
      </c>
      <c r="G50" s="42" t="s">
        <v>31</v>
      </c>
      <c r="H50" s="59" t="s">
        <v>38</v>
      </c>
      <c r="I50" s="59" t="s">
        <v>16</v>
      </c>
      <c r="J50" s="48">
        <v>5.31</v>
      </c>
      <c r="K50" s="102"/>
      <c r="L50" s="23">
        <f t="shared" si="5"/>
        <v>0</v>
      </c>
      <c r="M50" s="24" t="str">
        <f t="shared" si="0"/>
        <v>OK</v>
      </c>
      <c r="N50" s="117"/>
      <c r="O50" s="115"/>
      <c r="P50" s="199"/>
      <c r="Q50" s="199"/>
      <c r="R50" s="199"/>
      <c r="S50" s="93"/>
      <c r="T50" s="93"/>
      <c r="U50" s="93"/>
      <c r="V50" s="93"/>
      <c r="W50" s="93"/>
      <c r="X50" s="89"/>
      <c r="Y50" s="89"/>
      <c r="Z50" s="89"/>
      <c r="AA50" s="89"/>
      <c r="AB50" s="89"/>
      <c r="AC50" s="89"/>
      <c r="AD50" s="89"/>
      <c r="AE50" s="89"/>
    </row>
    <row r="51" spans="1:31" ht="30.1" customHeight="1" thickBot="1" x14ac:dyDescent="0.3">
      <c r="A51" s="278"/>
      <c r="B51" s="343"/>
      <c r="C51" s="344"/>
      <c r="D51" s="97">
        <v>48</v>
      </c>
      <c r="E51" s="345"/>
      <c r="F51" s="61" t="s">
        <v>22</v>
      </c>
      <c r="G51" s="67" t="s">
        <v>31</v>
      </c>
      <c r="H51" s="61" t="s">
        <v>39</v>
      </c>
      <c r="I51" s="61" t="s">
        <v>16</v>
      </c>
      <c r="J51" s="68">
        <v>693.64</v>
      </c>
      <c r="K51" s="204"/>
      <c r="L51" s="70">
        <f t="shared" si="5"/>
        <v>0</v>
      </c>
      <c r="M51" s="71" t="str">
        <f t="shared" si="0"/>
        <v>OK</v>
      </c>
      <c r="N51" s="116"/>
      <c r="O51" s="116"/>
      <c r="P51" s="199"/>
      <c r="Q51" s="199"/>
      <c r="R51" s="199"/>
      <c r="S51" s="93"/>
      <c r="T51" s="93"/>
      <c r="U51" s="93"/>
      <c r="V51" s="93"/>
      <c r="W51" s="93"/>
      <c r="X51" s="89"/>
      <c r="Y51" s="89"/>
      <c r="Z51" s="89"/>
      <c r="AA51" s="89"/>
      <c r="AB51" s="89"/>
      <c r="AC51" s="89"/>
      <c r="AD51" s="89"/>
      <c r="AE51" s="89"/>
    </row>
    <row r="52" spans="1:31" x14ac:dyDescent="0.25">
      <c r="K52" s="271">
        <f>SUM(K4:K51)</f>
        <v>25093</v>
      </c>
      <c r="L52" s="271">
        <f>SUM(L4:L51)</f>
        <v>22276</v>
      </c>
      <c r="N52" s="212">
        <f>SUMPRODUCT($J$4:$J$51,N4:N51)</f>
        <v>0</v>
      </c>
      <c r="O52" s="212">
        <f t="shared" ref="O52:S52" si="8">SUMPRODUCT($J$4:$J$51,O4:O51)</f>
        <v>0</v>
      </c>
      <c r="P52" s="212">
        <f t="shared" si="8"/>
        <v>19914.900000000001</v>
      </c>
      <c r="Q52" s="212">
        <f t="shared" si="8"/>
        <v>23112.000000000004</v>
      </c>
      <c r="R52" s="212">
        <f t="shared" si="8"/>
        <v>11244.029999999999</v>
      </c>
      <c r="S52" s="212">
        <f t="shared" si="8"/>
        <v>0</v>
      </c>
      <c r="T52" s="212">
        <f t="shared" ref="T52" si="9">SUMPRODUCT($J$4:$J$51,T4:T51)</f>
        <v>0</v>
      </c>
      <c r="U52" s="212">
        <f t="shared" ref="U52" si="10">SUMPRODUCT($J$4:$J$51,U4:U51)</f>
        <v>0</v>
      </c>
      <c r="V52" s="212">
        <f t="shared" ref="V52" si="11">SUMPRODUCT($J$4:$J$51,V4:V51)</f>
        <v>0</v>
      </c>
      <c r="W52" s="212">
        <f t="shared" ref="W52:X52" si="12">SUMPRODUCT($J$4:$J$51,W4:W51)</f>
        <v>0</v>
      </c>
      <c r="X52" s="212">
        <f t="shared" si="12"/>
        <v>0</v>
      </c>
      <c r="Y52" s="212">
        <f t="shared" ref="Y52" si="13">SUMPRODUCT($J$4:$J$51,Y4:Y51)</f>
        <v>0</v>
      </c>
      <c r="Z52" s="212">
        <f t="shared" ref="Z52" si="14">SUMPRODUCT($J$4:$J$51,Z4:Z51)</f>
        <v>0</v>
      </c>
      <c r="AA52" s="212">
        <f t="shared" ref="AA52" si="15">SUMPRODUCT($J$4:$J$51,AA4:AA51)</f>
        <v>0</v>
      </c>
      <c r="AB52" s="212">
        <f t="shared" ref="AB52:AC52" si="16">SUMPRODUCT($J$4:$J$51,AB4:AB51)</f>
        <v>0</v>
      </c>
      <c r="AC52" s="212">
        <f t="shared" si="16"/>
        <v>0</v>
      </c>
      <c r="AD52" s="212">
        <f t="shared" ref="AD52" si="17">SUMPRODUCT($J$4:$J$51,AD4:AD51)</f>
        <v>0</v>
      </c>
      <c r="AE52" s="212">
        <f t="shared" ref="AE52" si="18">SUMPRODUCT($J$4:$J$51,AE4:AE51)</f>
        <v>0</v>
      </c>
    </row>
    <row r="53" spans="1:31" ht="19.05" x14ac:dyDescent="0.25">
      <c r="N53" s="40"/>
      <c r="O53" s="40"/>
    </row>
    <row r="55" spans="1:31" ht="19.05" x14ac:dyDescent="0.25">
      <c r="G55" s="340" t="s">
        <v>21</v>
      </c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2"/>
    </row>
  </sheetData>
  <mergeCells count="100">
    <mergeCell ref="AD1:AD2"/>
    <mergeCell ref="B4:B5"/>
    <mergeCell ref="B6:B7"/>
    <mergeCell ref="S1:S2"/>
    <mergeCell ref="T1:T2"/>
    <mergeCell ref="U1:U2"/>
    <mergeCell ref="Q1:Q2"/>
    <mergeCell ref="R1:R2"/>
    <mergeCell ref="V1:V2"/>
    <mergeCell ref="W1:W2"/>
    <mergeCell ref="X1:X2"/>
    <mergeCell ref="Y1:Y2"/>
    <mergeCell ref="AB1:AB2"/>
    <mergeCell ref="AA1:AA2"/>
    <mergeCell ref="B12:B13"/>
    <mergeCell ref="A14:A23"/>
    <mergeCell ref="B14:B15"/>
    <mergeCell ref="C14:C15"/>
    <mergeCell ref="E14:E15"/>
    <mergeCell ref="B16:B17"/>
    <mergeCell ref="C16:C17"/>
    <mergeCell ref="E16:E17"/>
    <mergeCell ref="B18:B19"/>
    <mergeCell ref="C18:C19"/>
    <mergeCell ref="E18:E19"/>
    <mergeCell ref="B20:B21"/>
    <mergeCell ref="C20:C21"/>
    <mergeCell ref="E20:E21"/>
    <mergeCell ref="B22:B23"/>
    <mergeCell ref="C22:C23"/>
    <mergeCell ref="B10:B11"/>
    <mergeCell ref="K1:M1"/>
    <mergeCell ref="Z1:Z2"/>
    <mergeCell ref="P1:P2"/>
    <mergeCell ref="O1:O2"/>
    <mergeCell ref="N1:N2"/>
    <mergeCell ref="E30:E31"/>
    <mergeCell ref="AE1:AE2"/>
    <mergeCell ref="A2:M2"/>
    <mergeCell ref="A4:A13"/>
    <mergeCell ref="C4:C5"/>
    <mergeCell ref="E4:E5"/>
    <mergeCell ref="C6:C7"/>
    <mergeCell ref="E6:E7"/>
    <mergeCell ref="C8:C9"/>
    <mergeCell ref="E8:E9"/>
    <mergeCell ref="C10:C11"/>
    <mergeCell ref="E10:E11"/>
    <mergeCell ref="C12:C13"/>
    <mergeCell ref="E12:E13"/>
    <mergeCell ref="AC1:AC2"/>
    <mergeCell ref="B8:B9"/>
    <mergeCell ref="B40:B41"/>
    <mergeCell ref="C40:C41"/>
    <mergeCell ref="E22:E23"/>
    <mergeCell ref="E40:E41"/>
    <mergeCell ref="A24:A31"/>
    <mergeCell ref="B24:B25"/>
    <mergeCell ref="C24:C25"/>
    <mergeCell ref="E24:E25"/>
    <mergeCell ref="B26:B27"/>
    <mergeCell ref="C26:C27"/>
    <mergeCell ref="E26:E27"/>
    <mergeCell ref="B28:B29"/>
    <mergeCell ref="C28:C29"/>
    <mergeCell ref="E28:E29"/>
    <mergeCell ref="B30:B31"/>
    <mergeCell ref="C30:C31"/>
    <mergeCell ref="C48:C49"/>
    <mergeCell ref="E48:E49"/>
    <mergeCell ref="B50:B51"/>
    <mergeCell ref="A32:A41"/>
    <mergeCell ref="B32:B33"/>
    <mergeCell ref="C32:C33"/>
    <mergeCell ref="E32:E33"/>
    <mergeCell ref="B34:B35"/>
    <mergeCell ref="C34:C35"/>
    <mergeCell ref="E34:E35"/>
    <mergeCell ref="B36:B37"/>
    <mergeCell ref="C36:C37"/>
    <mergeCell ref="E36:E37"/>
    <mergeCell ref="B38:B39"/>
    <mergeCell ref="C38:C39"/>
    <mergeCell ref="E38:E39"/>
    <mergeCell ref="C50:C51"/>
    <mergeCell ref="E50:E51"/>
    <mergeCell ref="G55:T55"/>
    <mergeCell ref="A1:B1"/>
    <mergeCell ref="C1:J1"/>
    <mergeCell ref="A42:A51"/>
    <mergeCell ref="B42:B43"/>
    <mergeCell ref="C42:C43"/>
    <mergeCell ref="E42:E43"/>
    <mergeCell ref="B44:B45"/>
    <mergeCell ref="C44:C45"/>
    <mergeCell ref="E44:E45"/>
    <mergeCell ref="B46:B47"/>
    <mergeCell ref="C46:C47"/>
    <mergeCell ref="E46:E47"/>
    <mergeCell ref="B48:B4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Reitoria</vt:lpstr>
      <vt:lpstr>PROEX</vt:lpstr>
      <vt:lpstr>ESAG</vt:lpstr>
      <vt:lpstr>CEART</vt:lpstr>
      <vt:lpstr>CEAD</vt:lpstr>
      <vt:lpstr>FAED</vt:lpstr>
      <vt:lpstr>CEFID</vt:lpstr>
      <vt:lpstr>CERES</vt:lpstr>
      <vt:lpstr>CESFI</vt:lpstr>
      <vt:lpstr>CEAVI</vt:lpstr>
      <vt:lpstr>CCT</vt:lpstr>
      <vt:lpstr>CEPLAN</vt:lpstr>
      <vt:lpstr>CAV</vt:lpstr>
      <vt:lpstr>CESMO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LETICIA KOSLOWSKY MEES MATTOS</cp:lastModifiedBy>
  <cp:lastPrinted>2014-06-04T18:55:53Z</cp:lastPrinted>
  <dcterms:created xsi:type="dcterms:W3CDTF">2010-06-19T20:43:11Z</dcterms:created>
  <dcterms:modified xsi:type="dcterms:W3CDTF">2024-06-05T22:05:31Z</dcterms:modified>
</cp:coreProperties>
</file>