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SEGECON\2. Atas SRP\UDESC\VIGÊNCIA EXPIRADA\2024 PROCESSOS ENCERRADOS\PE 0602.2023 SRP SGPE 48852.2022 - Coleta de Resíduos Químicos - RELANÇAMENTO 2 - VIG 05.04.2024\"/>
    </mc:Choice>
  </mc:AlternateContent>
  <xr:revisionPtr revIDLastSave="0" documentId="13_ncr:1_{929F2558-7DD6-4504-9FE3-F55C7048B8A7}" xr6:coauthVersionLast="47" xr6:coauthVersionMax="47" xr10:uidLastSave="{00000000-0000-0000-0000-000000000000}"/>
  <bookViews>
    <workbookView xWindow="-109" yWindow="-109" windowWidth="26301" windowHeight="14305" tabRatio="544" activeTab="6" xr2:uid="{00000000-000D-0000-FFFF-FFFF00000000}"/>
  </bookViews>
  <sheets>
    <sheet name="Reitoria " sheetId="113" r:id="rId1"/>
    <sheet name="ESAG" sheetId="136" r:id="rId2"/>
    <sheet name="FAED" sheetId="137" r:id="rId3"/>
    <sheet name="CEART" sheetId="130" r:id="rId4"/>
    <sheet name="CEFID" sheetId="124" r:id="rId5"/>
    <sheet name="CESFI" sheetId="117" r:id="rId6"/>
    <sheet name="GESTOR" sheetId="128" r:id="rId7"/>
  </sheets>
  <definedNames>
    <definedName name="CEPLAN" localSheetId="3">#REF!</definedName>
    <definedName name="CEPLAN" localSheetId="1">#REF!</definedName>
    <definedName name="CEPLAN" localSheetId="2">#REF!</definedName>
    <definedName name="CEPLAN" localSheetId="6">#REF!</definedName>
    <definedName name="CEPLAN">#REF!</definedName>
    <definedName name="diasuteis" localSheetId="3">#REF!</definedName>
    <definedName name="diasuteis" localSheetId="4">#REF!</definedName>
    <definedName name="diasuteis" localSheetId="1">#REF!</definedName>
    <definedName name="diasuteis" localSheetId="2">#REF!</definedName>
    <definedName name="diasuteis" localSheetId="6">#REF!</definedName>
    <definedName name="diasuteis">#REF!</definedName>
    <definedName name="Ferias" localSheetId="3">#REF!</definedName>
    <definedName name="Ferias" localSheetId="4">#REF!</definedName>
    <definedName name="Ferias" localSheetId="1">#REF!</definedName>
    <definedName name="Ferias" localSheetId="2">#REF!</definedName>
    <definedName name="Ferias" localSheetId="6">#REF!</definedName>
    <definedName name="Ferias">#REF!</definedName>
    <definedName name="RD" localSheetId="3">OFFSET(#REF!,(MATCH(SMALL(#REF!,ROW()-10),#REF!,0)-1),0)</definedName>
    <definedName name="RD" localSheetId="4">OFFSET(#REF!,(MATCH(SMALL(#REF!,ROW()-10),#REF!,0)-1),0)</definedName>
    <definedName name="RD" localSheetId="1">OFFSET(#REF!,(MATCH(SMALL(#REF!,ROW()-10),#REF!,0)-1),0)</definedName>
    <definedName name="RD" localSheetId="2">OFFSET(#REF!,(MATCH(SMALL(#REF!,ROW()-10),#REF!,0)-1),0)</definedName>
    <definedName name="RD" localSheetId="6">OFFSET(#REF!,(MATCH(SMALL(#REF!,ROW()-10),#REF!,0)-1),0)</definedName>
    <definedName name="RD">OFFSET(#REF!,(MATCH(SMALL(#REF!,ROW()-10),#REF!,0)-1),0)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17" l="1"/>
  <c r="N9" i="117"/>
  <c r="O9" i="117"/>
  <c r="P9" i="117"/>
  <c r="Q9" i="117"/>
  <c r="R9" i="117"/>
  <c r="S9" i="117"/>
  <c r="T9" i="117"/>
  <c r="U9" i="117"/>
  <c r="V9" i="117"/>
  <c r="W9" i="117"/>
  <c r="L9" i="117"/>
  <c r="L9" i="124"/>
  <c r="L9" i="130" l="1"/>
  <c r="L5" i="113" l="1"/>
  <c r="M9" i="113"/>
  <c r="N9" i="113"/>
  <c r="O9" i="113"/>
  <c r="P9" i="113"/>
  <c r="Q9" i="113"/>
  <c r="R9" i="113"/>
  <c r="S9" i="113"/>
  <c r="T9" i="113"/>
  <c r="U9" i="113"/>
  <c r="V9" i="113"/>
  <c r="W9" i="113"/>
  <c r="L9" i="113"/>
  <c r="F4" i="128"/>
  <c r="F5" i="128"/>
  <c r="F6" i="128"/>
  <c r="F7" i="128"/>
  <c r="F8" i="128"/>
  <c r="F14" i="128" l="1"/>
  <c r="J8" i="117" l="1"/>
  <c r="K8" i="117" s="1"/>
  <c r="J7" i="117"/>
  <c r="K7" i="117" s="1"/>
  <c r="J6" i="117"/>
  <c r="K6" i="117" s="1"/>
  <c r="J5" i="117"/>
  <c r="K5" i="117" s="1"/>
  <c r="J4" i="117"/>
  <c r="K4" i="117" s="1"/>
  <c r="M9" i="137"/>
  <c r="L9" i="137"/>
  <c r="J8" i="137"/>
  <c r="K8" i="137" s="1"/>
  <c r="J7" i="137"/>
  <c r="K7" i="137" s="1"/>
  <c r="J6" i="137"/>
  <c r="K6" i="137" s="1"/>
  <c r="J5" i="137"/>
  <c r="K5" i="137" s="1"/>
  <c r="J4" i="137"/>
  <c r="K4" i="137" s="1"/>
  <c r="M9" i="136"/>
  <c r="L9" i="136"/>
  <c r="J8" i="136"/>
  <c r="K8" i="136" s="1"/>
  <c r="J7" i="136"/>
  <c r="K7" i="136" s="1"/>
  <c r="J6" i="136"/>
  <c r="K6" i="136" s="1"/>
  <c r="J5" i="136"/>
  <c r="K5" i="136" s="1"/>
  <c r="J4" i="136"/>
  <c r="K4" i="136" s="1"/>
  <c r="M9" i="124"/>
  <c r="K8" i="124"/>
  <c r="J8" i="124"/>
  <c r="J7" i="124"/>
  <c r="K7" i="124" s="1"/>
  <c r="J6" i="124"/>
  <c r="K6" i="124" s="1"/>
  <c r="J5" i="124"/>
  <c r="K5" i="124" s="1"/>
  <c r="J4" i="124"/>
  <c r="K4" i="124" s="1"/>
  <c r="M9" i="130"/>
  <c r="J8" i="130"/>
  <c r="K8" i="130" s="1"/>
  <c r="J7" i="130"/>
  <c r="K7" i="130" s="1"/>
  <c r="J6" i="130"/>
  <c r="K6" i="130" s="1"/>
  <c r="J5" i="130"/>
  <c r="K5" i="130" s="1"/>
  <c r="J4" i="130"/>
  <c r="K4" i="130" s="1"/>
  <c r="J8" i="113"/>
  <c r="K8" i="113" l="1"/>
  <c r="G8" i="128"/>
  <c r="I8" i="128" l="1"/>
  <c r="I5" i="128"/>
  <c r="I6" i="128"/>
  <c r="J4" i="113"/>
  <c r="J5" i="113"/>
  <c r="J6" i="113"/>
  <c r="J7" i="113"/>
  <c r="G7" i="128" s="1"/>
  <c r="K6" i="113" l="1"/>
  <c r="G6" i="128"/>
  <c r="J6" i="128" s="1"/>
  <c r="K5" i="113"/>
  <c r="G5" i="128"/>
  <c r="J5" i="128" s="1"/>
  <c r="K4" i="113"/>
  <c r="G4" i="128"/>
  <c r="J8" i="128"/>
  <c r="H8" i="128"/>
  <c r="H5" i="128" l="1"/>
  <c r="H6" i="128"/>
  <c r="K7" i="113" l="1"/>
  <c r="I4" i="128" l="1"/>
  <c r="I7" i="128" l="1"/>
  <c r="F16" i="128"/>
  <c r="F15" i="128"/>
  <c r="H4" i="128" l="1"/>
  <c r="H7" i="128"/>
  <c r="J4" i="128" l="1"/>
  <c r="J7" i="128"/>
  <c r="I9" i="128"/>
  <c r="J17" i="128" s="1"/>
  <c r="J9" i="128" l="1"/>
  <c r="J18" i="128" s="1"/>
  <c r="J20" i="1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</authors>
  <commentList>
    <comment ref="G5" authorId="0" shapeId="0" xr:uid="{EDFBED22-0E0D-4448-A3C8-284D4109C24B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Detalhamento correto!</t>
        </r>
      </text>
    </comment>
    <comment ref="L5" authorId="0" shapeId="0" xr:uid="{A09EFFBC-0261-42EC-8777-2DB35FD6F781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18/12/2023: ESTORNO TOTAL.</t>
        </r>
      </text>
    </comment>
  </commentList>
</comments>
</file>

<file path=xl/sharedStrings.xml><?xml version="1.0" encoding="utf-8"?>
<sst xmlns="http://schemas.openxmlformats.org/spreadsheetml/2006/main" count="434" uniqueCount="51">
  <si>
    <t>Saldo / Automático</t>
  </si>
  <si>
    <t>...../...../......</t>
  </si>
  <si>
    <t>Preço UNITÁRIO (R$)</t>
  </si>
  <si>
    <t>ALERTA</t>
  </si>
  <si>
    <t>Unidade</t>
  </si>
  <si>
    <t>SALDO</t>
  </si>
  <si>
    <t>Qtde Registrada</t>
  </si>
  <si>
    <t>Valor Total Registrado</t>
  </si>
  <si>
    <t>Valor Total Utilizado</t>
  </si>
  <si>
    <t>Valor Total da Ata com Aditivo</t>
  </si>
  <si>
    <t>Valor Utilizado</t>
  </si>
  <si>
    <t>% Aditivos</t>
  </si>
  <si>
    <t>% Utilizado</t>
  </si>
  <si>
    <t>Qtde Utilizada</t>
  </si>
  <si>
    <t>339039.28</t>
  </si>
  <si>
    <t xml:space="preserve">Item </t>
  </si>
  <si>
    <t>Empresa</t>
  </si>
  <si>
    <t>ESPECIFICAÇÕES</t>
  </si>
  <si>
    <t>Grupo-Classe</t>
  </si>
  <si>
    <t>Código NUC</t>
  </si>
  <si>
    <t>Detalhamento</t>
  </si>
  <si>
    <t>02-25</t>
  </si>
  <si>
    <t>Coleta</t>
  </si>
  <si>
    <t>VIGÊNCIA DA ATA: 07/02/2023 até 07/02/2024</t>
  </si>
  <si>
    <t xml:space="preserve"> AF/OS nº  xxxx/2023 Qtde. DT</t>
  </si>
  <si>
    <t>CONTRATAÇÃO DE EMPRESA PARA A PRESTAÇÃO DE SERVIÇOS DE COLETA, TRANSPORTE E DESTINAÇÃO FINAL DE RESÍDUOS QUÍMICOS, LABORATORIAIS, HOSPITALARES, ENTULHOS E LÂMPADAS, PARA O CAMPUS I, PARA O CENTRO DE EDUCAÇÃO SUPERIOR DA REGIÃO SUL - CERES E PARA O CENTRO DE EDUCAÇÃO SUPERIOR DA FOZ DO ITAJAÍ – CESFI E PARA O CENTRO DE CIÊNCIAS TECNOLÓGICAS – CCT DA UDESC</t>
  </si>
  <si>
    <t>Caçamba</t>
  </si>
  <si>
    <t>50051 5 006</t>
  </si>
  <si>
    <t>339039.27</t>
  </si>
  <si>
    <t>50051 0 004</t>
  </si>
  <si>
    <t>PROCESSO: 602/2023/UDESC</t>
  </si>
  <si>
    <t>CONTRATAÇÃO DE EMPRESA PARA A PRESTAÇÃO DE SERVIÇOS DE COLETA, TRANSPORTE E DESTINAÇÃO FINAL DE RESÍDUOS QUÍMICOS, LABORATORIAIS, HOSPITALARES, ENTULHOS E LÂMPADAS, PARA O CAMPUS I, PARA O CENTRO DE EDUCAÇÃO SUPERIOR DA FOZ DO ITAJAÍ - CESFI DA UDESC - RELANÇAMENTO,</t>
  </si>
  <si>
    <t>VIGÊNCIA DA ATA: 05/04/2023 até 05/04/2024</t>
  </si>
  <si>
    <t>BROOKS AMBIENTAL EIRELI, CNPJ 03.938.048/0001-33</t>
  </si>
  <si>
    <t>Coleta e transporte de tintas (inclusive embalagens vazias de tintas imobiliárias), solventes, óleos (Exceto amianto). FLORIANÓPOLIS/SC</t>
  </si>
  <si>
    <t>ECOEFICIENCIA SOLUCOES AMBIENTAIS LTDA, CNPJ 05.608.332/0001-77</t>
  </si>
  <si>
    <r>
      <t xml:space="preserve">Locação de caçamba estacionária para recolher </t>
    </r>
    <r>
      <rPr>
        <b/>
        <sz val="12"/>
        <rFont val="Calibri"/>
        <family val="2"/>
      </rPr>
      <t>resíduos da construção civil: Gesso, carpete, lã de vidro de isolamento acústico, forro mineral)</t>
    </r>
    <r>
      <rPr>
        <sz val="12"/>
        <rFont val="Calibri"/>
        <family val="2"/>
      </rPr>
      <t>. Capacidade da caçamba: 5m³. Incluindo a coleta, o transporte e a destinação final. FLORIANÓPOLIS/SC</t>
    </r>
  </si>
  <si>
    <r>
      <t xml:space="preserve">Locação de caçamba estacionária para recolher resíduos da construção civil: Tijolos, blocos, telhas, argamassa, concreto, areia e pedra. CONAMA Resolução 431/2011. Capacidade da caçamba: </t>
    </r>
    <r>
      <rPr>
        <b/>
        <sz val="12"/>
        <rFont val="Calibri"/>
        <family val="2"/>
      </rPr>
      <t>4m³</t>
    </r>
    <r>
      <rPr>
        <sz val="12"/>
        <rFont val="Calibri"/>
        <family val="2"/>
      </rPr>
      <t>. Incluindo a coleta, o transporte e a destinação final. CAMBORIÚ/SC</t>
    </r>
  </si>
  <si>
    <t>Locação de caçamba estacionária para recolher resíduos da construção civil: Carpete e forro mineral. capacidade da caçamba: 5m³. Incluindo a coleta, transporte e destinação final.</t>
  </si>
  <si>
    <r>
      <t xml:space="preserve">Locação de caçamba com tampa, para recolher resíduos sólidos - Classe IIA - Rejeitos. Capacidade da caçamba em metros cúbicos. Incluindo coleta, transporte e destinação final. </t>
    </r>
    <r>
      <rPr>
        <b/>
        <sz val="12"/>
        <rFont val="Calibri"/>
        <family val="2"/>
      </rPr>
      <t xml:space="preserve">Será cálculado o valor por caçamba ao final ao vencedor. </t>
    </r>
  </si>
  <si>
    <t>m³</t>
  </si>
  <si>
    <t>OS nº 694/2023 Qtde. DT</t>
  </si>
  <si>
    <t>OS nº 1294/2023 Qtde. DT</t>
  </si>
  <si>
    <t xml:space="preserve"> AF/OS nº 2119/2023 Qtde. DT</t>
  </si>
  <si>
    <t xml:space="preserve"> OS nº  160/2024 Qtde. DT</t>
  </si>
  <si>
    <t xml:space="preserve"> AF/OS nº  136/2024 Qtde. DT</t>
  </si>
  <si>
    <t xml:space="preserve"> AF/OS nº  574/2024</t>
  </si>
  <si>
    <t xml:space="preserve"> AF/OS nº  0187/2024   Qtde. DT</t>
  </si>
  <si>
    <t xml:space="preserve"> AF/OS nº  0560/2024 Qtde. DT</t>
  </si>
  <si>
    <t>04/04/202</t>
  </si>
  <si>
    <t>Resumo Atualizado 05/06/2024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</si>
</sst>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_-[$R$-416]\ * #,##0.00_-;\-[$R$-416]\ * #,##0.00_-;_-[$R$-416]\ * &quot;-&quot;??_-;_-@_-"/>
  </numFmts>
  <fonts count="16" x14ac:knownFonts="1">
    <font>
      <sz val="10"/>
      <name val="Arial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1" applyFont="1" applyFill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 applyProtection="1">
      <alignment wrapText="1"/>
      <protection locked="0"/>
    </xf>
    <xf numFmtId="3" fontId="3" fillId="0" borderId="0" xfId="1" applyNumberFormat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168" fontId="5" fillId="8" borderId="2" xfId="1" applyNumberFormat="1" applyFont="1" applyFill="1" applyBorder="1" applyAlignment="1" applyProtection="1">
      <alignment horizontal="right"/>
      <protection locked="0"/>
    </xf>
    <xf numFmtId="168" fontId="5" fillId="8" borderId="3" xfId="1" applyNumberFormat="1" applyFont="1" applyFill="1" applyBorder="1" applyAlignment="1" applyProtection="1">
      <alignment horizontal="right"/>
      <protection locked="0"/>
    </xf>
    <xf numFmtId="9" fontId="5" fillId="8" borderId="4" xfId="12" applyFont="1" applyFill="1" applyBorder="1" applyAlignment="1" applyProtection="1">
      <alignment horizontal="right"/>
      <protection locked="0"/>
    </xf>
    <xf numFmtId="2" fontId="5" fillId="8" borderId="3" xfId="1" applyNumberFormat="1" applyFont="1" applyFill="1" applyBorder="1" applyAlignment="1">
      <alignment horizontal="right"/>
    </xf>
    <xf numFmtId="0" fontId="5" fillId="8" borderId="8" xfId="1" applyFont="1" applyFill="1" applyBorder="1" applyAlignment="1" applyProtection="1">
      <alignment horizontal="left"/>
      <protection locked="0"/>
    </xf>
    <xf numFmtId="0" fontId="5" fillId="8" borderId="13" xfId="1" applyFont="1" applyFill="1" applyBorder="1" applyAlignment="1" applyProtection="1">
      <alignment horizontal="left"/>
      <protection locked="0"/>
    </xf>
    <xf numFmtId="0" fontId="5" fillId="8" borderId="9" xfId="1" applyFont="1" applyFill="1" applyBorder="1" applyAlignment="1" applyProtection="1">
      <alignment horizontal="left"/>
      <protection locked="0"/>
    </xf>
    <xf numFmtId="0" fontId="5" fillId="8" borderId="0" xfId="1" applyFont="1" applyFill="1" applyBorder="1" applyAlignment="1" applyProtection="1">
      <alignment horizontal="left"/>
      <protection locked="0"/>
    </xf>
    <xf numFmtId="0" fontId="5" fillId="8" borderId="10" xfId="1" applyFont="1" applyFill="1" applyBorder="1" applyAlignment="1" applyProtection="1">
      <alignment horizontal="left"/>
      <protection locked="0"/>
    </xf>
    <xf numFmtId="0" fontId="5" fillId="8" borderId="12" xfId="1" applyFont="1" applyFill="1" applyBorder="1" applyAlignment="1" applyProtection="1">
      <alignment horizontal="left"/>
      <protection locked="0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1" applyFont="1" applyFill="1" applyBorder="1" applyAlignment="1" applyProtection="1">
      <alignment horizontal="center" vertical="center" wrapText="1"/>
      <protection locked="0"/>
    </xf>
    <xf numFmtId="44" fontId="3" fillId="7" borderId="1" xfId="1" applyNumberFormat="1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1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168" fontId="3" fillId="2" borderId="1" xfId="3" applyNumberFormat="1" applyFont="1" applyFill="1" applyBorder="1" applyAlignment="1" applyProtection="1">
      <alignment horizontal="center" vertical="center" wrapText="1"/>
    </xf>
    <xf numFmtId="3" fontId="3" fillId="9" borderId="5" xfId="1" applyNumberFormat="1" applyFont="1" applyFill="1" applyBorder="1" applyAlignment="1" applyProtection="1">
      <alignment horizontal="center" vertical="center" wrapText="1"/>
      <protection locked="0"/>
    </xf>
    <xf numFmtId="44" fontId="3" fillId="2" borderId="1" xfId="13" applyFont="1" applyFill="1" applyBorder="1" applyAlignment="1" applyProtection="1">
      <alignment horizontal="center" vertical="center" wrapText="1"/>
    </xf>
    <xf numFmtId="44" fontId="7" fillId="10" borderId="1" xfId="13" applyFont="1" applyFill="1" applyBorder="1" applyAlignment="1">
      <alignment horizontal="center" vertical="center"/>
    </xf>
    <xf numFmtId="44" fontId="7" fillId="0" borderId="1" xfId="13" applyFont="1" applyFill="1" applyBorder="1" applyAlignment="1">
      <alignment horizontal="center" vertical="center"/>
    </xf>
    <xf numFmtId="44" fontId="3" fillId="0" borderId="0" xfId="13" applyFont="1" applyFill="1" applyAlignment="1">
      <alignment vertical="center" wrapText="1"/>
    </xf>
    <xf numFmtId="0" fontId="9" fillId="10" borderId="1" xfId="0" applyFont="1" applyFill="1" applyBorder="1" applyAlignment="1">
      <alignment horizontal="center" vertical="center"/>
    </xf>
    <xf numFmtId="0" fontId="3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>
      <alignment horizontal="center" vertical="center" wrapText="1"/>
    </xf>
    <xf numFmtId="49" fontId="6" fillId="10" borderId="1" xfId="0" applyNumberFormat="1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44" fontId="3" fillId="14" borderId="2" xfId="13" applyFont="1" applyFill="1" applyBorder="1" applyAlignment="1" applyProtection="1">
      <alignment horizontal="center" vertical="center" wrapText="1"/>
    </xf>
    <xf numFmtId="0" fontId="3" fillId="14" borderId="2" xfId="1" applyFont="1" applyFill="1" applyBorder="1" applyAlignment="1" applyProtection="1">
      <alignment horizontal="center" vertical="center" wrapText="1"/>
    </xf>
    <xf numFmtId="166" fontId="3" fillId="14" borderId="2" xfId="1" applyNumberFormat="1" applyFont="1" applyFill="1" applyBorder="1" applyAlignment="1">
      <alignment horizontal="center" vertical="center" wrapText="1"/>
    </xf>
    <xf numFmtId="0" fontId="3" fillId="14" borderId="2" xfId="1" applyFont="1" applyFill="1" applyBorder="1" applyAlignment="1" applyProtection="1">
      <alignment horizontal="center" vertical="center" wrapText="1"/>
      <protection locked="0"/>
    </xf>
    <xf numFmtId="44" fontId="3" fillId="0" borderId="0" xfId="1" applyNumberFormat="1" applyFont="1" applyAlignment="1">
      <alignment wrapText="1"/>
    </xf>
    <xf numFmtId="44" fontId="3" fillId="0" borderId="0" xfId="8" applyFont="1" applyAlignment="1" applyProtection="1">
      <alignment wrapText="1"/>
      <protection locked="0"/>
    </xf>
    <xf numFmtId="0" fontId="9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 wrapText="1"/>
    </xf>
    <xf numFmtId="49" fontId="6" fillId="15" borderId="1" xfId="0" applyNumberFormat="1" applyFont="1" applyFill="1" applyBorder="1" applyAlignment="1">
      <alignment horizontal="center" vertical="center" wrapText="1"/>
    </xf>
    <xf numFmtId="44" fontId="7" fillId="15" borderId="1" xfId="13" applyFont="1" applyFill="1" applyBorder="1" applyAlignment="1">
      <alignment horizontal="center" vertical="center"/>
    </xf>
    <xf numFmtId="44" fontId="13" fillId="0" borderId="0" xfId="1" applyNumberFormat="1" applyFont="1" applyAlignment="1">
      <alignment wrapText="1"/>
    </xf>
    <xf numFmtId="3" fontId="3" fillId="0" borderId="1" xfId="1" applyNumberFormat="1" applyFont="1" applyBorder="1" applyAlignment="1" applyProtection="1">
      <alignment horizontal="center" vertical="center" wrapText="1"/>
      <protection locked="0"/>
    </xf>
    <xf numFmtId="0" fontId="12" fillId="15" borderId="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left" vertical="center" wrapText="1"/>
    </xf>
    <xf numFmtId="0" fontId="12" fillId="15" borderId="1" xfId="1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vertical="center"/>
    </xf>
    <xf numFmtId="0" fontId="12" fillId="10" borderId="1" xfId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2" fillId="15" borderId="1" xfId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vertical="center"/>
    </xf>
    <xf numFmtId="0" fontId="3" fillId="6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 applyProtection="1">
      <alignment horizontal="center" vertical="center" wrapText="1"/>
      <protection locked="0"/>
    </xf>
    <xf numFmtId="3" fontId="3" fillId="0" borderId="1" xfId="1" applyNumberFormat="1" applyFont="1" applyBorder="1" applyAlignment="1" applyProtection="1">
      <alignment horizontal="center" vertical="center" wrapText="1"/>
      <protection locked="0"/>
    </xf>
    <xf numFmtId="14" fontId="3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15" borderId="1" xfId="0" applyFont="1" applyFill="1" applyBorder="1" applyAlignment="1">
      <alignment horizontal="center" vertical="center" wrapText="1"/>
    </xf>
    <xf numFmtId="3" fontId="3" fillId="6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12" borderId="1" xfId="0" applyNumberFormat="1" applyFont="1" applyFill="1" applyBorder="1" applyAlignment="1">
      <alignment horizontal="left" vertical="center" wrapText="1"/>
    </xf>
    <xf numFmtId="0" fontId="5" fillId="8" borderId="5" xfId="1" applyFont="1" applyFill="1" applyBorder="1" applyAlignment="1" applyProtection="1">
      <alignment horizontal="left"/>
      <protection locked="0"/>
    </xf>
    <xf numFmtId="0" fontId="5" fillId="8" borderId="6" xfId="1" applyFont="1" applyFill="1" applyBorder="1" applyAlignment="1" applyProtection="1">
      <alignment horizontal="left"/>
      <protection locked="0"/>
    </xf>
    <xf numFmtId="0" fontId="5" fillId="8" borderId="7" xfId="1" applyFont="1" applyFill="1" applyBorder="1" applyAlignment="1" applyProtection="1">
      <alignment horizontal="left"/>
      <protection locked="0"/>
    </xf>
    <xf numFmtId="0" fontId="3" fillId="13" borderId="5" xfId="0" applyNumberFormat="1" applyFont="1" applyFill="1" applyBorder="1" applyAlignment="1">
      <alignment horizontal="center" vertical="center" wrapText="1"/>
    </xf>
    <xf numFmtId="0" fontId="3" fillId="13" borderId="6" xfId="0" applyNumberFormat="1" applyFont="1" applyFill="1" applyBorder="1" applyAlignment="1">
      <alignment horizontal="center" vertical="center" wrapText="1"/>
    </xf>
    <xf numFmtId="0" fontId="3" fillId="13" borderId="7" xfId="0" applyNumberFormat="1" applyFont="1" applyFill="1" applyBorder="1" applyAlignment="1">
      <alignment horizontal="center" vertical="center" wrapText="1"/>
    </xf>
    <xf numFmtId="0" fontId="3" fillId="13" borderId="1" xfId="0" applyNumberFormat="1" applyFont="1" applyFill="1" applyBorder="1" applyAlignment="1">
      <alignment horizontal="left" vertical="center" wrapText="1"/>
    </xf>
    <xf numFmtId="0" fontId="3" fillId="13" borderId="6" xfId="0" applyNumberFormat="1" applyFont="1" applyFill="1" applyBorder="1" applyAlignment="1">
      <alignment horizontal="left" vertical="center" wrapText="1"/>
    </xf>
    <xf numFmtId="0" fontId="3" fillId="13" borderId="7" xfId="0" applyNumberFormat="1" applyFont="1" applyFill="1" applyBorder="1" applyAlignment="1">
      <alignment horizontal="left" vertical="center" wrapText="1"/>
    </xf>
    <xf numFmtId="0" fontId="3" fillId="13" borderId="5" xfId="0" applyNumberFormat="1" applyFont="1" applyFill="1" applyBorder="1" applyAlignment="1">
      <alignment horizontal="left" vertical="center" wrapText="1"/>
    </xf>
    <xf numFmtId="0" fontId="5" fillId="8" borderId="1" xfId="1" applyFont="1" applyFill="1" applyBorder="1" applyAlignment="1">
      <alignment vertical="center" wrapText="1"/>
    </xf>
    <xf numFmtId="0" fontId="5" fillId="8" borderId="10" xfId="1" applyFont="1" applyFill="1" applyBorder="1" applyAlignment="1">
      <alignment vertical="center" wrapText="1"/>
    </xf>
    <xf numFmtId="0" fontId="5" fillId="8" borderId="12" xfId="1" applyFont="1" applyFill="1" applyBorder="1" applyAlignment="1">
      <alignment vertical="center" wrapText="1"/>
    </xf>
    <xf numFmtId="0" fontId="5" fillId="8" borderId="11" xfId="1" applyFont="1" applyFill="1" applyBorder="1" applyAlignment="1">
      <alignment vertical="center" wrapText="1"/>
    </xf>
  </cellXfs>
  <cellStyles count="36">
    <cellStyle name="Moeda" xfId="13" builtinId="4"/>
    <cellStyle name="Moeda 2" xfId="5" xr:uid="{00000000-0005-0000-0000-000001000000}"/>
    <cellStyle name="Moeda 2 2" xfId="9" xr:uid="{00000000-0005-0000-0000-000002000000}"/>
    <cellStyle name="Moeda 3" xfId="8" xr:uid="{00000000-0005-0000-0000-000003000000}"/>
    <cellStyle name="Moeda 3 2" xfId="16" xr:uid="{00000000-0005-0000-0000-000003000000}"/>
    <cellStyle name="Moeda 3 2 2" xfId="29" xr:uid="{00000000-0005-0000-0000-000003000000}"/>
    <cellStyle name="Moeda 3 3" xfId="23" xr:uid="{00000000-0005-0000-0000-000003000000}"/>
    <cellStyle name="Moeda 4" xfId="19" xr:uid="{00000000-0005-0000-0000-00003B000000}"/>
    <cellStyle name="Moeda 4 2" xfId="32" xr:uid="{00000000-0005-0000-0000-00003B000000}"/>
    <cellStyle name="Moeda 5" xfId="20" xr:uid="{00000000-0005-0000-0000-000041000000}"/>
    <cellStyle name="Moeda 5 2" xfId="33" xr:uid="{00000000-0005-0000-0000-000041000000}"/>
    <cellStyle name="Moeda 5 3" xfId="35" xr:uid="{00000000-0005-0000-0000-000006000000}"/>
    <cellStyle name="Moeda 6" xfId="26" xr:uid="{00000000-0005-0000-0000-000042000000}"/>
    <cellStyle name="Moeda 7" xfId="34" xr:uid="{00000000-0005-0000-0000-00004F000000}"/>
    <cellStyle name="Normal" xfId="0" builtinId="0"/>
    <cellStyle name="Normal 2" xfId="1" xr:uid="{00000000-0005-0000-0000-000005000000}"/>
    <cellStyle name="Porcentagem 2" xfId="12" xr:uid="{00000000-0005-0000-0000-000006000000}"/>
    <cellStyle name="Separador de milhares 2" xfId="2" xr:uid="{00000000-0005-0000-0000-000007000000}"/>
    <cellStyle name="Separador de milhares 2 2" xfId="7" xr:uid="{00000000-0005-0000-0000-000008000000}"/>
    <cellStyle name="Separador de milhares 2 2 2" xfId="11" xr:uid="{00000000-0005-0000-0000-000009000000}"/>
    <cellStyle name="Separador de milhares 2 2 2 2" xfId="18" xr:uid="{00000000-0005-0000-0000-000009000000}"/>
    <cellStyle name="Separador de milhares 2 2 2 2 2" xfId="31" xr:uid="{00000000-0005-0000-0000-000009000000}"/>
    <cellStyle name="Separador de milhares 2 2 2 3" xfId="25" xr:uid="{00000000-0005-0000-0000-000009000000}"/>
    <cellStyle name="Separador de milhares 2 2 3" xfId="15" xr:uid="{00000000-0005-0000-0000-000008000000}"/>
    <cellStyle name="Separador de milhares 2 2 3 2" xfId="28" xr:uid="{00000000-0005-0000-0000-000008000000}"/>
    <cellStyle name="Separador de milhares 2 2 4" xfId="22" xr:uid="{00000000-0005-0000-0000-000008000000}"/>
    <cellStyle name="Separador de milhares 2 3" xfId="6" xr:uid="{00000000-0005-0000-0000-00000A000000}"/>
    <cellStyle name="Separador de milhares 2 3 2" xfId="10" xr:uid="{00000000-0005-0000-0000-00000B000000}"/>
    <cellStyle name="Separador de milhares 2 3 2 2" xfId="17" xr:uid="{00000000-0005-0000-0000-00000B000000}"/>
    <cellStyle name="Separador de milhares 2 3 2 2 2" xfId="30" xr:uid="{00000000-0005-0000-0000-00000B000000}"/>
    <cellStyle name="Separador de milhares 2 3 2 3" xfId="24" xr:uid="{00000000-0005-0000-0000-00000B000000}"/>
    <cellStyle name="Separador de milhares 2 3 3" xfId="14" xr:uid="{00000000-0005-0000-0000-00000A000000}"/>
    <cellStyle name="Separador de milhares 2 3 3 2" xfId="27" xr:uid="{00000000-0005-0000-0000-00000A000000}"/>
    <cellStyle name="Separador de milhares 2 3 4" xfId="21" xr:uid="{00000000-0005-0000-0000-00000A000000}"/>
    <cellStyle name="Separador de milhares 3" xfId="3" xr:uid="{00000000-0005-0000-0000-00000C000000}"/>
    <cellStyle name="Título 5" xfId="4" xr:uid="{00000000-0005-0000-0000-00000D000000}"/>
  </cellStyles>
  <dxfs count="33"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W10"/>
  <sheetViews>
    <sheetView zoomScale="80" zoomScaleNormal="80" workbookViewId="0">
      <selection activeCell="C21" sqref="C21"/>
    </sheetView>
  </sheetViews>
  <sheetFormatPr defaultColWidth="9.75" defaultRowHeight="14.3" x14ac:dyDescent="0.25"/>
  <cols>
    <col min="1" max="1" width="5.625" style="1" bestFit="1" customWidth="1"/>
    <col min="2" max="2" width="32.875" style="26" customWidth="1"/>
    <col min="3" max="3" width="60.25" style="1" customWidth="1"/>
    <col min="4" max="4" width="12.375" style="1" customWidth="1"/>
    <col min="5" max="5" width="15.125" style="36" customWidth="1"/>
    <col min="6" max="6" width="16.375" style="36" customWidth="1"/>
    <col min="7" max="7" width="16.75" style="1" customWidth="1"/>
    <col min="8" max="8" width="15.625" style="33" customWidth="1"/>
    <col min="9" max="9" width="12.875" style="4" customWidth="1"/>
    <col min="10" max="10" width="13.25" style="27" customWidth="1"/>
    <col min="11" max="11" width="12.625" style="5" customWidth="1"/>
    <col min="12" max="12" width="12.875" style="6" customWidth="1"/>
    <col min="13" max="13" width="13.875" style="6" customWidth="1"/>
    <col min="14" max="14" width="14.375" style="6" customWidth="1"/>
    <col min="15" max="23" width="12" style="6" customWidth="1"/>
    <col min="24" max="16384" width="9.75" style="2"/>
  </cols>
  <sheetData>
    <row r="1" spans="1:23" ht="46.55" customHeight="1" x14ac:dyDescent="0.25">
      <c r="A1" s="69" t="s">
        <v>30</v>
      </c>
      <c r="B1" s="69"/>
      <c r="C1" s="69" t="s">
        <v>31</v>
      </c>
      <c r="D1" s="69"/>
      <c r="E1" s="69"/>
      <c r="F1" s="69"/>
      <c r="G1" s="69"/>
      <c r="H1" s="69"/>
      <c r="I1" s="69" t="s">
        <v>32</v>
      </c>
      <c r="J1" s="69"/>
      <c r="K1" s="69"/>
      <c r="L1" s="68" t="s">
        <v>41</v>
      </c>
      <c r="M1" s="68" t="s">
        <v>42</v>
      </c>
      <c r="N1" s="68" t="s">
        <v>44</v>
      </c>
      <c r="O1" s="68" t="s">
        <v>24</v>
      </c>
      <c r="P1" s="68" t="s">
        <v>24</v>
      </c>
      <c r="Q1" s="68" t="s">
        <v>24</v>
      </c>
      <c r="R1" s="68" t="s">
        <v>24</v>
      </c>
      <c r="S1" s="68" t="s">
        <v>24</v>
      </c>
      <c r="T1" s="68" t="s">
        <v>24</v>
      </c>
      <c r="U1" s="68" t="s">
        <v>24</v>
      </c>
      <c r="V1" s="68" t="s">
        <v>24</v>
      </c>
      <c r="W1" s="68" t="s">
        <v>24</v>
      </c>
    </row>
    <row r="2" spans="1:23" ht="26.3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s="3" customFormat="1" ht="28.55" x14ac:dyDescent="0.2">
      <c r="A3" s="38" t="s">
        <v>15</v>
      </c>
      <c r="B3" s="38" t="s">
        <v>16</v>
      </c>
      <c r="C3" s="39" t="s">
        <v>17</v>
      </c>
      <c r="D3" s="38" t="s">
        <v>4</v>
      </c>
      <c r="E3" s="38" t="s">
        <v>18</v>
      </c>
      <c r="F3" s="38" t="s">
        <v>19</v>
      </c>
      <c r="G3" s="38" t="s">
        <v>20</v>
      </c>
      <c r="H3" s="40" t="s">
        <v>2</v>
      </c>
      <c r="I3" s="41" t="s">
        <v>6</v>
      </c>
      <c r="J3" s="42" t="s">
        <v>0</v>
      </c>
      <c r="K3" s="43" t="s">
        <v>3</v>
      </c>
      <c r="L3" s="65">
        <v>45041</v>
      </c>
      <c r="M3" s="65">
        <v>45106</v>
      </c>
      <c r="N3" s="65">
        <v>45331</v>
      </c>
      <c r="O3" s="35" t="s">
        <v>1</v>
      </c>
      <c r="P3" s="35" t="s">
        <v>1</v>
      </c>
      <c r="Q3" s="35" t="s">
        <v>1</v>
      </c>
      <c r="R3" s="35" t="s">
        <v>1</v>
      </c>
      <c r="S3" s="35" t="s">
        <v>1</v>
      </c>
      <c r="T3" s="35" t="s">
        <v>1</v>
      </c>
      <c r="U3" s="35" t="s">
        <v>1</v>
      </c>
      <c r="V3" s="35" t="s">
        <v>1</v>
      </c>
      <c r="W3" s="35" t="s">
        <v>1</v>
      </c>
    </row>
    <row r="4" spans="1:23" ht="48.9" x14ac:dyDescent="0.25">
      <c r="A4" s="34">
        <v>1</v>
      </c>
      <c r="B4" s="57" t="s">
        <v>33</v>
      </c>
      <c r="C4" s="54" t="s">
        <v>34</v>
      </c>
      <c r="D4" s="20" t="s">
        <v>22</v>
      </c>
      <c r="E4" s="37" t="s">
        <v>21</v>
      </c>
      <c r="F4" s="20" t="s">
        <v>29</v>
      </c>
      <c r="G4" s="20" t="s">
        <v>28</v>
      </c>
      <c r="H4" s="31">
        <v>422.02</v>
      </c>
      <c r="I4" s="18">
        <v>5</v>
      </c>
      <c r="J4" s="24">
        <f t="shared" ref="J4:J8" si="0">I4-(SUM(L4:W4))</f>
        <v>5</v>
      </c>
      <c r="K4" s="25" t="str">
        <f t="shared" ref="K4:K8" si="1">IF(J4&lt;0,"ATENÇÃO","OK")</f>
        <v>OK</v>
      </c>
      <c r="L4" s="63"/>
      <c r="M4" s="63"/>
      <c r="N4" s="64"/>
      <c r="O4" s="17"/>
      <c r="P4" s="17"/>
      <c r="Q4" s="17"/>
      <c r="R4" s="17"/>
      <c r="S4" s="17"/>
      <c r="T4" s="17"/>
      <c r="U4" s="17"/>
      <c r="V4" s="17"/>
      <c r="W4" s="17"/>
    </row>
    <row r="5" spans="1:23" ht="81.55" x14ac:dyDescent="0.25">
      <c r="A5" s="46">
        <v>2</v>
      </c>
      <c r="B5" s="59" t="s">
        <v>35</v>
      </c>
      <c r="C5" s="52" t="s">
        <v>36</v>
      </c>
      <c r="D5" s="47" t="s">
        <v>26</v>
      </c>
      <c r="E5" s="48" t="s">
        <v>21</v>
      </c>
      <c r="F5" s="47" t="s">
        <v>27</v>
      </c>
      <c r="G5" s="66" t="s">
        <v>14</v>
      </c>
      <c r="H5" s="49">
        <v>767</v>
      </c>
      <c r="I5" s="18">
        <v>15</v>
      </c>
      <c r="J5" s="24">
        <f t="shared" si="0"/>
        <v>15</v>
      </c>
      <c r="K5" s="25" t="str">
        <f t="shared" si="1"/>
        <v>OK</v>
      </c>
      <c r="L5" s="67">
        <f>4-4</f>
        <v>0</v>
      </c>
      <c r="M5" s="63"/>
      <c r="N5" s="64"/>
      <c r="O5" s="17"/>
      <c r="P5" s="17"/>
      <c r="Q5" s="17"/>
      <c r="R5" s="17"/>
      <c r="S5" s="17"/>
      <c r="T5" s="17"/>
      <c r="U5" s="17"/>
      <c r="V5" s="17"/>
      <c r="W5" s="17"/>
    </row>
    <row r="6" spans="1:23" ht="81.55" x14ac:dyDescent="0.25">
      <c r="A6" s="34">
        <v>3</v>
      </c>
      <c r="B6" s="57" t="s">
        <v>33</v>
      </c>
      <c r="C6" s="54" t="s">
        <v>37</v>
      </c>
      <c r="D6" s="20" t="s">
        <v>26</v>
      </c>
      <c r="E6" s="37" t="s">
        <v>21</v>
      </c>
      <c r="F6" s="20" t="s">
        <v>27</v>
      </c>
      <c r="G6" s="20" t="s">
        <v>28</v>
      </c>
      <c r="H6" s="31">
        <v>603.69000000000005</v>
      </c>
      <c r="I6" s="18"/>
      <c r="J6" s="24">
        <f t="shared" si="0"/>
        <v>0</v>
      </c>
      <c r="K6" s="25" t="str">
        <f t="shared" si="1"/>
        <v>OK</v>
      </c>
      <c r="L6" s="63"/>
      <c r="M6" s="63"/>
      <c r="N6" s="64"/>
      <c r="O6" s="17"/>
      <c r="P6" s="17"/>
      <c r="Q6" s="17"/>
      <c r="R6" s="17"/>
      <c r="S6" s="17"/>
      <c r="T6" s="17"/>
      <c r="U6" s="17"/>
      <c r="V6" s="17"/>
      <c r="W6" s="17"/>
    </row>
    <row r="7" spans="1:23" ht="65.25" x14ac:dyDescent="0.25">
      <c r="A7" s="46">
        <v>4</v>
      </c>
      <c r="B7" s="60" t="s">
        <v>33</v>
      </c>
      <c r="C7" s="55" t="s">
        <v>38</v>
      </c>
      <c r="D7" s="47" t="s">
        <v>26</v>
      </c>
      <c r="E7" s="48" t="s">
        <v>21</v>
      </c>
      <c r="F7" s="47" t="s">
        <v>27</v>
      </c>
      <c r="G7" s="47" t="s">
        <v>28</v>
      </c>
      <c r="H7" s="49">
        <v>702</v>
      </c>
      <c r="I7" s="18"/>
      <c r="J7" s="24">
        <f t="shared" si="0"/>
        <v>0</v>
      </c>
      <c r="K7" s="25" t="str">
        <f t="shared" si="1"/>
        <v>OK</v>
      </c>
      <c r="L7" s="63"/>
      <c r="M7" s="63"/>
      <c r="N7" s="64"/>
      <c r="O7" s="17"/>
      <c r="P7" s="17"/>
      <c r="Q7" s="17"/>
      <c r="R7" s="17"/>
      <c r="S7" s="17"/>
      <c r="T7" s="17"/>
      <c r="U7" s="17"/>
      <c r="V7" s="17"/>
      <c r="W7" s="17"/>
    </row>
    <row r="8" spans="1:23" ht="65.25" customHeight="1" x14ac:dyDescent="0.25">
      <c r="A8" s="34">
        <v>5</v>
      </c>
      <c r="B8" s="58" t="s">
        <v>35</v>
      </c>
      <c r="C8" s="54" t="s">
        <v>39</v>
      </c>
      <c r="D8" s="20" t="s">
        <v>40</v>
      </c>
      <c r="E8" s="37" t="s">
        <v>21</v>
      </c>
      <c r="F8" s="20" t="s">
        <v>27</v>
      </c>
      <c r="G8" s="20" t="s">
        <v>28</v>
      </c>
      <c r="H8" s="31">
        <v>85</v>
      </c>
      <c r="I8" s="18">
        <v>1848</v>
      </c>
      <c r="J8" s="24">
        <f t="shared" si="0"/>
        <v>1098</v>
      </c>
      <c r="K8" s="25" t="str">
        <f t="shared" si="1"/>
        <v>OK</v>
      </c>
      <c r="L8" s="63"/>
      <c r="M8" s="63">
        <v>450</v>
      </c>
      <c r="N8" s="64">
        <v>300</v>
      </c>
      <c r="O8" s="17"/>
      <c r="P8" s="17"/>
      <c r="Q8" s="17"/>
      <c r="R8" s="17"/>
      <c r="S8" s="17"/>
      <c r="T8" s="17"/>
      <c r="U8" s="17"/>
      <c r="V8" s="17"/>
      <c r="W8" s="17"/>
    </row>
    <row r="9" spans="1:23" x14ac:dyDescent="0.25">
      <c r="C9" s="3"/>
      <c r="L9" s="45">
        <f>SUMPRODUCT($H$4:$H$8,L4:L8)</f>
        <v>0</v>
      </c>
      <c r="M9" s="45">
        <f t="shared" ref="M9:W9" si="2">SUMPRODUCT($H$4:$H$8,M4:M8)</f>
        <v>38250</v>
      </c>
      <c r="N9" s="45">
        <f t="shared" si="2"/>
        <v>25500</v>
      </c>
      <c r="O9" s="45">
        <f t="shared" si="2"/>
        <v>0</v>
      </c>
      <c r="P9" s="45">
        <f t="shared" si="2"/>
        <v>0</v>
      </c>
      <c r="Q9" s="45">
        <f t="shared" si="2"/>
        <v>0</v>
      </c>
      <c r="R9" s="45">
        <f t="shared" si="2"/>
        <v>0</v>
      </c>
      <c r="S9" s="45">
        <f t="shared" si="2"/>
        <v>0</v>
      </c>
      <c r="T9" s="45">
        <f t="shared" si="2"/>
        <v>0</v>
      </c>
      <c r="U9" s="45">
        <f t="shared" si="2"/>
        <v>0</v>
      </c>
      <c r="V9" s="45">
        <f t="shared" si="2"/>
        <v>0</v>
      </c>
      <c r="W9" s="45">
        <f t="shared" si="2"/>
        <v>0</v>
      </c>
    </row>
    <row r="10" spans="1:23" x14ac:dyDescent="0.25">
      <c r="C10" s="3"/>
    </row>
  </sheetData>
  <mergeCells count="16">
    <mergeCell ref="W1:W2"/>
    <mergeCell ref="U1:U2"/>
    <mergeCell ref="V1:V2"/>
    <mergeCell ref="C1:H1"/>
    <mergeCell ref="I1:K1"/>
    <mergeCell ref="A2:K2"/>
    <mergeCell ref="A1:B1"/>
    <mergeCell ref="T1:T2"/>
    <mergeCell ref="N1:N2"/>
    <mergeCell ref="O1:O2"/>
    <mergeCell ref="P1:P2"/>
    <mergeCell ref="Q1:Q2"/>
    <mergeCell ref="R1:R2"/>
    <mergeCell ref="S1:S2"/>
    <mergeCell ref="M1:M2"/>
    <mergeCell ref="L1:L2"/>
  </mergeCells>
  <conditionalFormatting sqref="L4:M4 O4:W8 L6:M8 M5">
    <cfRule type="cellIs" dxfId="32" priority="82" stopIfTrue="1" operator="greaterThan">
      <formula>0</formula>
    </cfRule>
    <cfRule type="cellIs" dxfId="31" priority="83" stopIfTrue="1" operator="greaterThan">
      <formula>0</formula>
    </cfRule>
    <cfRule type="cellIs" dxfId="30" priority="84" stopIfTrue="1" operator="greaterThan">
      <formula>0</formula>
    </cfRule>
  </conditionalFormatting>
  <conditionalFormatting sqref="N4:N8">
    <cfRule type="cellIs" dxfId="29" priority="4" stopIfTrue="1" operator="greaterThan">
      <formula>0</formula>
    </cfRule>
    <cfRule type="cellIs" dxfId="28" priority="5" stopIfTrue="1" operator="greaterThan">
      <formula>0</formula>
    </cfRule>
    <cfRule type="cellIs" dxfId="27" priority="6" stopIfTrue="1" operator="greaterThan">
      <formula>0</formula>
    </cfRule>
  </conditionalFormatting>
  <conditionalFormatting sqref="L5">
    <cfRule type="cellIs" dxfId="26" priority="1" stopIfTrue="1" operator="greaterThan">
      <formula>0</formula>
    </cfRule>
    <cfRule type="cellIs" dxfId="25" priority="2" stopIfTrue="1" operator="greaterThan">
      <formula>0</formula>
    </cfRule>
    <cfRule type="cellIs" dxfId="24" priority="3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0FED-09A3-4B10-9A29-AE982AA37227}">
  <sheetPr>
    <tabColor rgb="FF92D050"/>
  </sheetPr>
  <dimension ref="A1:W10"/>
  <sheetViews>
    <sheetView zoomScale="84" zoomScaleNormal="84" workbookViewId="0">
      <selection activeCell="C22" sqref="C22"/>
    </sheetView>
  </sheetViews>
  <sheetFormatPr defaultColWidth="9.75" defaultRowHeight="14.3" x14ac:dyDescent="0.25"/>
  <cols>
    <col min="1" max="1" width="5.625" style="36" bestFit="1" customWidth="1"/>
    <col min="2" max="2" width="32.875" style="26" customWidth="1"/>
    <col min="3" max="3" width="60.25" style="36" customWidth="1"/>
    <col min="4" max="4" width="12.375" style="36" customWidth="1"/>
    <col min="5" max="5" width="15.125" style="36" customWidth="1"/>
    <col min="6" max="6" width="16.375" style="36" customWidth="1"/>
    <col min="7" max="7" width="16.75" style="36" customWidth="1"/>
    <col min="8" max="8" width="15.625" style="33" customWidth="1"/>
    <col min="9" max="9" width="12.875" style="4" customWidth="1"/>
    <col min="10" max="10" width="13.25" style="27" customWidth="1"/>
    <col min="11" max="11" width="12.625" style="5" customWidth="1"/>
    <col min="12" max="12" width="12.875" style="6" customWidth="1"/>
    <col min="13" max="13" width="13.875" style="6" customWidth="1"/>
    <col min="14" max="23" width="12" style="6" customWidth="1"/>
    <col min="24" max="16384" width="9.75" style="2"/>
  </cols>
  <sheetData>
    <row r="1" spans="1:23" ht="46.55" customHeight="1" x14ac:dyDescent="0.25">
      <c r="A1" s="69" t="s">
        <v>30</v>
      </c>
      <c r="B1" s="69"/>
      <c r="C1" s="69" t="s">
        <v>31</v>
      </c>
      <c r="D1" s="69"/>
      <c r="E1" s="69"/>
      <c r="F1" s="69"/>
      <c r="G1" s="69"/>
      <c r="H1" s="69"/>
      <c r="I1" s="69" t="s">
        <v>32</v>
      </c>
      <c r="J1" s="69"/>
      <c r="K1" s="69"/>
      <c r="L1" s="68" t="s">
        <v>24</v>
      </c>
      <c r="M1" s="68" t="s">
        <v>24</v>
      </c>
      <c r="N1" s="68" t="s">
        <v>24</v>
      </c>
      <c r="O1" s="68" t="s">
        <v>24</v>
      </c>
      <c r="P1" s="68" t="s">
        <v>24</v>
      </c>
      <c r="Q1" s="68" t="s">
        <v>24</v>
      </c>
      <c r="R1" s="68" t="s">
        <v>24</v>
      </c>
      <c r="S1" s="68" t="s">
        <v>24</v>
      </c>
      <c r="T1" s="68" t="s">
        <v>24</v>
      </c>
      <c r="U1" s="68" t="s">
        <v>24</v>
      </c>
      <c r="V1" s="68" t="s">
        <v>24</v>
      </c>
      <c r="W1" s="68" t="s">
        <v>24</v>
      </c>
    </row>
    <row r="2" spans="1:23" ht="26.3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s="3" customFormat="1" ht="28.55" x14ac:dyDescent="0.2">
      <c r="A3" s="38" t="s">
        <v>15</v>
      </c>
      <c r="B3" s="38" t="s">
        <v>16</v>
      </c>
      <c r="C3" s="39" t="s">
        <v>17</v>
      </c>
      <c r="D3" s="38" t="s">
        <v>4</v>
      </c>
      <c r="E3" s="38" t="s">
        <v>18</v>
      </c>
      <c r="F3" s="38" t="s">
        <v>19</v>
      </c>
      <c r="G3" s="38" t="s">
        <v>20</v>
      </c>
      <c r="H3" s="40" t="s">
        <v>2</v>
      </c>
      <c r="I3" s="41" t="s">
        <v>6</v>
      </c>
      <c r="J3" s="42" t="s">
        <v>0</v>
      </c>
      <c r="K3" s="43" t="s">
        <v>3</v>
      </c>
      <c r="L3" s="35" t="s">
        <v>1</v>
      </c>
      <c r="M3" s="35" t="s">
        <v>1</v>
      </c>
      <c r="N3" s="35" t="s">
        <v>1</v>
      </c>
      <c r="O3" s="35" t="s">
        <v>1</v>
      </c>
      <c r="P3" s="35" t="s">
        <v>1</v>
      </c>
      <c r="Q3" s="35" t="s">
        <v>1</v>
      </c>
      <c r="R3" s="35" t="s">
        <v>1</v>
      </c>
      <c r="S3" s="35" t="s">
        <v>1</v>
      </c>
      <c r="T3" s="35" t="s">
        <v>1</v>
      </c>
      <c r="U3" s="35" t="s">
        <v>1</v>
      </c>
      <c r="V3" s="35" t="s">
        <v>1</v>
      </c>
      <c r="W3" s="35" t="s">
        <v>1</v>
      </c>
    </row>
    <row r="4" spans="1:23" ht="48.9" x14ac:dyDescent="0.25">
      <c r="A4" s="34">
        <v>1</v>
      </c>
      <c r="B4" s="57" t="s">
        <v>33</v>
      </c>
      <c r="C4" s="54" t="s">
        <v>34</v>
      </c>
      <c r="D4" s="20" t="s">
        <v>22</v>
      </c>
      <c r="E4" s="37" t="s">
        <v>21</v>
      </c>
      <c r="F4" s="20" t="s">
        <v>29</v>
      </c>
      <c r="G4" s="20" t="s">
        <v>28</v>
      </c>
      <c r="H4" s="31">
        <v>422.02</v>
      </c>
      <c r="I4" s="18">
        <v>5</v>
      </c>
      <c r="J4" s="24">
        <f t="shared" ref="J4:J8" si="0">I4-(SUM(L4:W4))</f>
        <v>5</v>
      </c>
      <c r="K4" s="25" t="str">
        <f t="shared" ref="K4:K8" si="1">IF(J4&lt;0,"ATENÇÃO","OK")</f>
        <v>OK</v>
      </c>
      <c r="L4" s="51"/>
      <c r="M4" s="51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81.55" x14ac:dyDescent="0.25">
      <c r="A5" s="46">
        <v>2</v>
      </c>
      <c r="B5" s="59" t="s">
        <v>35</v>
      </c>
      <c r="C5" s="52" t="s">
        <v>36</v>
      </c>
      <c r="D5" s="47" t="s">
        <v>26</v>
      </c>
      <c r="E5" s="48" t="s">
        <v>21</v>
      </c>
      <c r="F5" s="47" t="s">
        <v>27</v>
      </c>
      <c r="G5" s="47" t="s">
        <v>28</v>
      </c>
      <c r="H5" s="49">
        <v>767</v>
      </c>
      <c r="I5" s="18"/>
      <c r="J5" s="24">
        <f t="shared" si="0"/>
        <v>0</v>
      </c>
      <c r="K5" s="25" t="str">
        <f t="shared" si="1"/>
        <v>OK</v>
      </c>
      <c r="L5" s="51"/>
      <c r="M5" s="51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81.55" x14ac:dyDescent="0.25">
      <c r="A6" s="34">
        <v>3</v>
      </c>
      <c r="B6" s="57" t="s">
        <v>33</v>
      </c>
      <c r="C6" s="54" t="s">
        <v>37</v>
      </c>
      <c r="D6" s="20" t="s">
        <v>26</v>
      </c>
      <c r="E6" s="37" t="s">
        <v>21</v>
      </c>
      <c r="F6" s="20" t="s">
        <v>27</v>
      </c>
      <c r="G6" s="20" t="s">
        <v>28</v>
      </c>
      <c r="H6" s="31">
        <v>603.69000000000005</v>
      </c>
      <c r="I6" s="18"/>
      <c r="J6" s="24">
        <f t="shared" si="0"/>
        <v>0</v>
      </c>
      <c r="K6" s="25" t="str">
        <f t="shared" si="1"/>
        <v>OK</v>
      </c>
      <c r="L6" s="51"/>
      <c r="M6" s="51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65.25" x14ac:dyDescent="0.25">
      <c r="A7" s="46">
        <v>4</v>
      </c>
      <c r="B7" s="60" t="s">
        <v>33</v>
      </c>
      <c r="C7" s="55" t="s">
        <v>38</v>
      </c>
      <c r="D7" s="47" t="s">
        <v>26</v>
      </c>
      <c r="E7" s="48" t="s">
        <v>21</v>
      </c>
      <c r="F7" s="47" t="s">
        <v>27</v>
      </c>
      <c r="G7" s="47" t="s">
        <v>28</v>
      </c>
      <c r="H7" s="49">
        <v>702</v>
      </c>
      <c r="I7" s="18">
        <v>2</v>
      </c>
      <c r="J7" s="24">
        <f t="shared" si="0"/>
        <v>2</v>
      </c>
      <c r="K7" s="25" t="str">
        <f t="shared" si="1"/>
        <v>OK</v>
      </c>
      <c r="L7" s="51"/>
      <c r="M7" s="51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30.75" customHeight="1" x14ac:dyDescent="0.25">
      <c r="A8" s="34">
        <v>5</v>
      </c>
      <c r="B8" s="58" t="s">
        <v>35</v>
      </c>
      <c r="C8" s="54" t="s">
        <v>39</v>
      </c>
      <c r="D8" s="20" t="s">
        <v>40</v>
      </c>
      <c r="E8" s="37" t="s">
        <v>21</v>
      </c>
      <c r="F8" s="20" t="s">
        <v>27</v>
      </c>
      <c r="G8" s="20" t="s">
        <v>28</v>
      </c>
      <c r="H8" s="31">
        <v>85</v>
      </c>
      <c r="I8" s="18">
        <v>14</v>
      </c>
      <c r="J8" s="24">
        <f t="shared" si="0"/>
        <v>14</v>
      </c>
      <c r="K8" s="25" t="str">
        <f t="shared" si="1"/>
        <v>OK</v>
      </c>
      <c r="L8" s="51"/>
      <c r="M8" s="51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x14ac:dyDescent="0.25">
      <c r="C9" s="3"/>
      <c r="L9" s="45">
        <f>SUMPRODUCT(H4:H8,L4:L8)</f>
        <v>0</v>
      </c>
      <c r="M9" s="45">
        <f>SUMPRODUCT(H4:H8,M4:M8)</f>
        <v>0</v>
      </c>
    </row>
    <row r="10" spans="1:23" x14ac:dyDescent="0.25">
      <c r="C10" s="3"/>
    </row>
  </sheetData>
  <mergeCells count="16">
    <mergeCell ref="V1:V2"/>
    <mergeCell ref="W1:W2"/>
    <mergeCell ref="P1:P2"/>
    <mergeCell ref="Q1:Q2"/>
    <mergeCell ref="R1:R2"/>
    <mergeCell ref="S1:S2"/>
    <mergeCell ref="T1:T2"/>
    <mergeCell ref="U1:U2"/>
    <mergeCell ref="N1:N2"/>
    <mergeCell ref="O1:O2"/>
    <mergeCell ref="A1:B1"/>
    <mergeCell ref="C1:H1"/>
    <mergeCell ref="I1:K1"/>
    <mergeCell ref="L1:L2"/>
    <mergeCell ref="A2:K2"/>
    <mergeCell ref="M1:M2"/>
  </mergeCells>
  <conditionalFormatting sqref="L4:W8">
    <cfRule type="cellIs" dxfId="23" priority="1" stopIfTrue="1" operator="greaterThan">
      <formula>0</formula>
    </cfRule>
    <cfRule type="cellIs" dxfId="22" priority="2" stopIfTrue="1" operator="greaterThan">
      <formula>0</formula>
    </cfRule>
    <cfRule type="cellIs" dxfId="21" priority="3" stopIfTrue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3C87-24D2-49E9-815B-42A034BA0DC5}">
  <sheetPr>
    <tabColor rgb="FF92D050"/>
  </sheetPr>
  <dimension ref="A1:W10"/>
  <sheetViews>
    <sheetView zoomScale="80" zoomScaleNormal="80" workbookViewId="0">
      <selection activeCell="G21" sqref="G21"/>
    </sheetView>
  </sheetViews>
  <sheetFormatPr defaultColWidth="9.75" defaultRowHeight="14.3" x14ac:dyDescent="0.25"/>
  <cols>
    <col min="1" max="1" width="5.625" style="36" bestFit="1" customWidth="1"/>
    <col min="2" max="2" width="32.875" style="26" customWidth="1"/>
    <col min="3" max="3" width="60.25" style="36" customWidth="1"/>
    <col min="4" max="4" width="12.375" style="36" customWidth="1"/>
    <col min="5" max="5" width="15.125" style="36" customWidth="1"/>
    <col min="6" max="6" width="16.375" style="36" customWidth="1"/>
    <col min="7" max="7" width="16.75" style="36" customWidth="1"/>
    <col min="8" max="8" width="15.625" style="33" customWidth="1"/>
    <col min="9" max="9" width="12.875" style="4" customWidth="1"/>
    <col min="10" max="10" width="13.25" style="27" customWidth="1"/>
    <col min="11" max="11" width="12.625" style="5" customWidth="1"/>
    <col min="12" max="12" width="12.875" style="6" customWidth="1"/>
    <col min="13" max="13" width="13.875" style="6" customWidth="1"/>
    <col min="14" max="23" width="12" style="6" customWidth="1"/>
    <col min="24" max="16384" width="9.75" style="2"/>
  </cols>
  <sheetData>
    <row r="1" spans="1:23" ht="46.55" customHeight="1" x14ac:dyDescent="0.25">
      <c r="A1" s="69" t="s">
        <v>30</v>
      </c>
      <c r="B1" s="69"/>
      <c r="C1" s="69" t="s">
        <v>31</v>
      </c>
      <c r="D1" s="69"/>
      <c r="E1" s="69"/>
      <c r="F1" s="69"/>
      <c r="G1" s="69"/>
      <c r="H1" s="69"/>
      <c r="I1" s="69" t="s">
        <v>32</v>
      </c>
      <c r="J1" s="69"/>
      <c r="K1" s="69"/>
      <c r="L1" s="68" t="s">
        <v>24</v>
      </c>
      <c r="M1" s="68" t="s">
        <v>24</v>
      </c>
      <c r="N1" s="68" t="s">
        <v>24</v>
      </c>
      <c r="O1" s="68" t="s">
        <v>24</v>
      </c>
      <c r="P1" s="68" t="s">
        <v>24</v>
      </c>
      <c r="Q1" s="68" t="s">
        <v>24</v>
      </c>
      <c r="R1" s="68" t="s">
        <v>24</v>
      </c>
      <c r="S1" s="68" t="s">
        <v>24</v>
      </c>
      <c r="T1" s="68" t="s">
        <v>24</v>
      </c>
      <c r="U1" s="68" t="s">
        <v>24</v>
      </c>
      <c r="V1" s="68" t="s">
        <v>24</v>
      </c>
      <c r="W1" s="68" t="s">
        <v>24</v>
      </c>
    </row>
    <row r="2" spans="1:23" ht="26.3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s="3" customFormat="1" ht="28.55" x14ac:dyDescent="0.2">
      <c r="A3" s="38" t="s">
        <v>15</v>
      </c>
      <c r="B3" s="38" t="s">
        <v>16</v>
      </c>
      <c r="C3" s="39" t="s">
        <v>17</v>
      </c>
      <c r="D3" s="38" t="s">
        <v>4</v>
      </c>
      <c r="E3" s="38" t="s">
        <v>18</v>
      </c>
      <c r="F3" s="38" t="s">
        <v>19</v>
      </c>
      <c r="G3" s="38" t="s">
        <v>20</v>
      </c>
      <c r="H3" s="40" t="s">
        <v>2</v>
      </c>
      <c r="I3" s="41" t="s">
        <v>6</v>
      </c>
      <c r="J3" s="42" t="s">
        <v>0</v>
      </c>
      <c r="K3" s="43" t="s">
        <v>3</v>
      </c>
      <c r="L3" s="35" t="s">
        <v>1</v>
      </c>
      <c r="M3" s="35" t="s">
        <v>1</v>
      </c>
      <c r="N3" s="35" t="s">
        <v>1</v>
      </c>
      <c r="O3" s="35" t="s">
        <v>1</v>
      </c>
      <c r="P3" s="35" t="s">
        <v>1</v>
      </c>
      <c r="Q3" s="35" t="s">
        <v>1</v>
      </c>
      <c r="R3" s="35" t="s">
        <v>1</v>
      </c>
      <c r="S3" s="35" t="s">
        <v>1</v>
      </c>
      <c r="T3" s="35" t="s">
        <v>1</v>
      </c>
      <c r="U3" s="35" t="s">
        <v>1</v>
      </c>
      <c r="V3" s="35" t="s">
        <v>1</v>
      </c>
      <c r="W3" s="35" t="s">
        <v>1</v>
      </c>
    </row>
    <row r="4" spans="1:23" ht="48.9" x14ac:dyDescent="0.25">
      <c r="A4" s="34">
        <v>1</v>
      </c>
      <c r="B4" s="57" t="s">
        <v>33</v>
      </c>
      <c r="C4" s="54" t="s">
        <v>34</v>
      </c>
      <c r="D4" s="20" t="s">
        <v>22</v>
      </c>
      <c r="E4" s="37" t="s">
        <v>21</v>
      </c>
      <c r="F4" s="20" t="s">
        <v>29</v>
      </c>
      <c r="G4" s="20" t="s">
        <v>28</v>
      </c>
      <c r="H4" s="31">
        <v>422.02</v>
      </c>
      <c r="I4" s="18"/>
      <c r="J4" s="24">
        <f t="shared" ref="J4:J8" si="0">I4-(SUM(L4:W4))</f>
        <v>0</v>
      </c>
      <c r="K4" s="25" t="str">
        <f t="shared" ref="K4:K8" si="1">IF(J4&lt;0,"ATENÇÃO","OK")</f>
        <v>OK</v>
      </c>
      <c r="L4" s="51"/>
      <c r="M4" s="51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81.55" x14ac:dyDescent="0.25">
      <c r="A5" s="46">
        <v>2</v>
      </c>
      <c r="B5" s="59" t="s">
        <v>35</v>
      </c>
      <c r="C5" s="52" t="s">
        <v>36</v>
      </c>
      <c r="D5" s="47" t="s">
        <v>26</v>
      </c>
      <c r="E5" s="48" t="s">
        <v>21</v>
      </c>
      <c r="F5" s="47" t="s">
        <v>27</v>
      </c>
      <c r="G5" s="47" t="s">
        <v>28</v>
      </c>
      <c r="H5" s="49">
        <v>767</v>
      </c>
      <c r="I5" s="18">
        <v>1</v>
      </c>
      <c r="J5" s="24">
        <f t="shared" si="0"/>
        <v>1</v>
      </c>
      <c r="K5" s="25" t="str">
        <f t="shared" si="1"/>
        <v>OK</v>
      </c>
      <c r="L5" s="51"/>
      <c r="M5" s="51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81.55" x14ac:dyDescent="0.25">
      <c r="A6" s="34">
        <v>3</v>
      </c>
      <c r="B6" s="57" t="s">
        <v>33</v>
      </c>
      <c r="C6" s="54" t="s">
        <v>37</v>
      </c>
      <c r="D6" s="20" t="s">
        <v>26</v>
      </c>
      <c r="E6" s="37" t="s">
        <v>21</v>
      </c>
      <c r="F6" s="20" t="s">
        <v>27</v>
      </c>
      <c r="G6" s="20" t="s">
        <v>28</v>
      </c>
      <c r="H6" s="31">
        <v>603.69000000000005</v>
      </c>
      <c r="I6" s="18"/>
      <c r="J6" s="24">
        <f t="shared" si="0"/>
        <v>0</v>
      </c>
      <c r="K6" s="25" t="str">
        <f t="shared" si="1"/>
        <v>OK</v>
      </c>
      <c r="L6" s="51"/>
      <c r="M6" s="51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65.25" x14ac:dyDescent="0.25">
      <c r="A7" s="46">
        <v>4</v>
      </c>
      <c r="B7" s="60" t="s">
        <v>33</v>
      </c>
      <c r="C7" s="55" t="s">
        <v>38</v>
      </c>
      <c r="D7" s="47" t="s">
        <v>26</v>
      </c>
      <c r="E7" s="48" t="s">
        <v>21</v>
      </c>
      <c r="F7" s="47" t="s">
        <v>27</v>
      </c>
      <c r="G7" s="47" t="s">
        <v>28</v>
      </c>
      <c r="H7" s="49">
        <v>702</v>
      </c>
      <c r="I7" s="18"/>
      <c r="J7" s="24">
        <f t="shared" si="0"/>
        <v>0</v>
      </c>
      <c r="K7" s="25" t="str">
        <f t="shared" si="1"/>
        <v>OK</v>
      </c>
      <c r="L7" s="51"/>
      <c r="M7" s="51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30.75" customHeight="1" x14ac:dyDescent="0.25">
      <c r="A8" s="34">
        <v>5</v>
      </c>
      <c r="B8" s="58" t="s">
        <v>35</v>
      </c>
      <c r="C8" s="54" t="s">
        <v>39</v>
      </c>
      <c r="D8" s="20" t="s">
        <v>40</v>
      </c>
      <c r="E8" s="37" t="s">
        <v>21</v>
      </c>
      <c r="F8" s="20" t="s">
        <v>27</v>
      </c>
      <c r="G8" s="20" t="s">
        <v>28</v>
      </c>
      <c r="H8" s="31">
        <v>85</v>
      </c>
      <c r="I8" s="18">
        <v>70</v>
      </c>
      <c r="J8" s="24">
        <f t="shared" si="0"/>
        <v>70</v>
      </c>
      <c r="K8" s="25" t="str">
        <f t="shared" si="1"/>
        <v>OK</v>
      </c>
      <c r="L8" s="51"/>
      <c r="M8" s="51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x14ac:dyDescent="0.25">
      <c r="C9" s="3"/>
      <c r="L9" s="45">
        <f>SUMPRODUCT(H4:H8,L4:L8)</f>
        <v>0</v>
      </c>
      <c r="M9" s="45">
        <f>SUMPRODUCT(H4:H8,M4:M8)</f>
        <v>0</v>
      </c>
    </row>
    <row r="10" spans="1:23" x14ac:dyDescent="0.25">
      <c r="C10" s="3"/>
    </row>
  </sheetData>
  <mergeCells count="16">
    <mergeCell ref="V1:V2"/>
    <mergeCell ref="W1:W2"/>
    <mergeCell ref="P1:P2"/>
    <mergeCell ref="Q1:Q2"/>
    <mergeCell ref="R1:R2"/>
    <mergeCell ref="S1:S2"/>
    <mergeCell ref="T1:T2"/>
    <mergeCell ref="U1:U2"/>
    <mergeCell ref="N1:N2"/>
    <mergeCell ref="O1:O2"/>
    <mergeCell ref="A1:B1"/>
    <mergeCell ref="C1:H1"/>
    <mergeCell ref="I1:K1"/>
    <mergeCell ref="L1:L2"/>
    <mergeCell ref="A2:K2"/>
    <mergeCell ref="M1:M2"/>
  </mergeCells>
  <conditionalFormatting sqref="L4:W8">
    <cfRule type="cellIs" dxfId="20" priority="1" stopIfTrue="1" operator="greaterThan">
      <formula>0</formula>
    </cfRule>
    <cfRule type="cellIs" dxfId="19" priority="2" stopIfTrue="1" operator="greaterThan">
      <formula>0</formula>
    </cfRule>
    <cfRule type="cellIs" dxfId="18" priority="3" stopIfTrue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W10"/>
  <sheetViews>
    <sheetView zoomScale="80" zoomScaleNormal="80" workbookViewId="0">
      <selection activeCell="F24" sqref="F24"/>
    </sheetView>
  </sheetViews>
  <sheetFormatPr defaultColWidth="9.75" defaultRowHeight="14.3" x14ac:dyDescent="0.25"/>
  <cols>
    <col min="1" max="1" width="5.625" style="36" bestFit="1" customWidth="1"/>
    <col min="2" max="2" width="32.875" style="26" customWidth="1"/>
    <col min="3" max="3" width="60.25" style="36" customWidth="1"/>
    <col min="4" max="4" width="12.375" style="36" customWidth="1"/>
    <col min="5" max="5" width="15.125" style="36" customWidth="1"/>
    <col min="6" max="6" width="16.375" style="36" customWidth="1"/>
    <col min="7" max="7" width="16.75" style="36" customWidth="1"/>
    <col min="8" max="8" width="15.625" style="33" customWidth="1"/>
    <col min="9" max="9" width="12.875" style="4" customWidth="1"/>
    <col min="10" max="10" width="13.25" style="27" customWidth="1"/>
    <col min="11" max="11" width="12.625" style="5" customWidth="1"/>
    <col min="12" max="12" width="12.875" style="6" customWidth="1"/>
    <col min="13" max="13" width="13.875" style="6" customWidth="1"/>
    <col min="14" max="23" width="12" style="6" customWidth="1"/>
    <col min="24" max="16384" width="9.75" style="2"/>
  </cols>
  <sheetData>
    <row r="1" spans="1:23" ht="46.55" customHeight="1" x14ac:dyDescent="0.25">
      <c r="A1" s="69" t="s">
        <v>30</v>
      </c>
      <c r="B1" s="69"/>
      <c r="C1" s="69" t="s">
        <v>31</v>
      </c>
      <c r="D1" s="69"/>
      <c r="E1" s="69"/>
      <c r="F1" s="69"/>
      <c r="G1" s="69"/>
      <c r="H1" s="69"/>
      <c r="I1" s="69" t="s">
        <v>32</v>
      </c>
      <c r="J1" s="69"/>
      <c r="K1" s="69"/>
      <c r="L1" s="68" t="s">
        <v>45</v>
      </c>
      <c r="M1" s="68" t="s">
        <v>24</v>
      </c>
      <c r="N1" s="68" t="s">
        <v>24</v>
      </c>
      <c r="O1" s="68" t="s">
        <v>24</v>
      </c>
      <c r="P1" s="68" t="s">
        <v>24</v>
      </c>
      <c r="Q1" s="68" t="s">
        <v>24</v>
      </c>
      <c r="R1" s="68" t="s">
        <v>24</v>
      </c>
      <c r="S1" s="68" t="s">
        <v>24</v>
      </c>
      <c r="T1" s="68" t="s">
        <v>24</v>
      </c>
      <c r="U1" s="68" t="s">
        <v>24</v>
      </c>
      <c r="V1" s="68" t="s">
        <v>24</v>
      </c>
      <c r="W1" s="68" t="s">
        <v>24</v>
      </c>
    </row>
    <row r="2" spans="1:23" ht="26.3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s="3" customFormat="1" ht="28.55" x14ac:dyDescent="0.2">
      <c r="A3" s="38" t="s">
        <v>15</v>
      </c>
      <c r="B3" s="38" t="s">
        <v>16</v>
      </c>
      <c r="C3" s="39" t="s">
        <v>17</v>
      </c>
      <c r="D3" s="38" t="s">
        <v>4</v>
      </c>
      <c r="E3" s="38" t="s">
        <v>18</v>
      </c>
      <c r="F3" s="38" t="s">
        <v>19</v>
      </c>
      <c r="G3" s="38" t="s">
        <v>20</v>
      </c>
      <c r="H3" s="40" t="s">
        <v>2</v>
      </c>
      <c r="I3" s="41" t="s">
        <v>6</v>
      </c>
      <c r="J3" s="42" t="s">
        <v>0</v>
      </c>
      <c r="K3" s="43" t="s">
        <v>3</v>
      </c>
      <c r="L3" s="65">
        <v>45330</v>
      </c>
      <c r="M3" s="35" t="s">
        <v>1</v>
      </c>
      <c r="N3" s="35" t="s">
        <v>1</v>
      </c>
      <c r="O3" s="35" t="s">
        <v>1</v>
      </c>
      <c r="P3" s="35" t="s">
        <v>1</v>
      </c>
      <c r="Q3" s="35" t="s">
        <v>1</v>
      </c>
      <c r="R3" s="35" t="s">
        <v>1</v>
      </c>
      <c r="S3" s="35" t="s">
        <v>1</v>
      </c>
      <c r="T3" s="35" t="s">
        <v>1</v>
      </c>
      <c r="U3" s="35" t="s">
        <v>1</v>
      </c>
      <c r="V3" s="35" t="s">
        <v>1</v>
      </c>
      <c r="W3" s="35" t="s">
        <v>1</v>
      </c>
    </row>
    <row r="4" spans="1:23" ht="48.9" x14ac:dyDescent="0.25">
      <c r="A4" s="34">
        <v>1</v>
      </c>
      <c r="B4" s="57" t="s">
        <v>33</v>
      </c>
      <c r="C4" s="54" t="s">
        <v>34</v>
      </c>
      <c r="D4" s="20" t="s">
        <v>22</v>
      </c>
      <c r="E4" s="37" t="s">
        <v>21</v>
      </c>
      <c r="F4" s="20" t="s">
        <v>29</v>
      </c>
      <c r="G4" s="20" t="s">
        <v>28</v>
      </c>
      <c r="H4" s="31">
        <v>422.02</v>
      </c>
      <c r="I4" s="18">
        <v>12</v>
      </c>
      <c r="J4" s="24">
        <f t="shared" ref="J4:J8" si="0">I4-(SUM(L4:W4))</f>
        <v>12</v>
      </c>
      <c r="K4" s="25" t="str">
        <f t="shared" ref="K4:K8" si="1">IF(J4&lt;0,"ATENÇÃO","OK")</f>
        <v>OK</v>
      </c>
      <c r="L4" s="64"/>
      <c r="M4" s="51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81.55" x14ac:dyDescent="0.25">
      <c r="A5" s="46">
        <v>2</v>
      </c>
      <c r="B5" s="59" t="s">
        <v>35</v>
      </c>
      <c r="C5" s="52" t="s">
        <v>36</v>
      </c>
      <c r="D5" s="47" t="s">
        <v>26</v>
      </c>
      <c r="E5" s="48" t="s">
        <v>21</v>
      </c>
      <c r="F5" s="47" t="s">
        <v>27</v>
      </c>
      <c r="G5" s="47" t="s">
        <v>28</v>
      </c>
      <c r="H5" s="49">
        <v>767</v>
      </c>
      <c r="I5" s="18">
        <v>11</v>
      </c>
      <c r="J5" s="24">
        <f t="shared" si="0"/>
        <v>10</v>
      </c>
      <c r="K5" s="25" t="str">
        <f t="shared" si="1"/>
        <v>OK</v>
      </c>
      <c r="L5" s="64">
        <v>1</v>
      </c>
      <c r="M5" s="51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81.55" x14ac:dyDescent="0.25">
      <c r="A6" s="34">
        <v>3</v>
      </c>
      <c r="B6" s="57" t="s">
        <v>33</v>
      </c>
      <c r="C6" s="54" t="s">
        <v>37</v>
      </c>
      <c r="D6" s="20" t="s">
        <v>26</v>
      </c>
      <c r="E6" s="37" t="s">
        <v>21</v>
      </c>
      <c r="F6" s="20" t="s">
        <v>27</v>
      </c>
      <c r="G6" s="20" t="s">
        <v>28</v>
      </c>
      <c r="H6" s="31">
        <v>603.69000000000005</v>
      </c>
      <c r="I6" s="18"/>
      <c r="J6" s="24">
        <f t="shared" si="0"/>
        <v>0</v>
      </c>
      <c r="K6" s="25" t="str">
        <f t="shared" si="1"/>
        <v>OK</v>
      </c>
      <c r="L6" s="64"/>
      <c r="M6" s="51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65.25" x14ac:dyDescent="0.25">
      <c r="A7" s="46">
        <v>4</v>
      </c>
      <c r="B7" s="60" t="s">
        <v>33</v>
      </c>
      <c r="C7" s="55" t="s">
        <v>38</v>
      </c>
      <c r="D7" s="47" t="s">
        <v>26</v>
      </c>
      <c r="E7" s="48" t="s">
        <v>21</v>
      </c>
      <c r="F7" s="47" t="s">
        <v>27</v>
      </c>
      <c r="G7" s="47" t="s">
        <v>28</v>
      </c>
      <c r="H7" s="49">
        <v>702</v>
      </c>
      <c r="I7" s="18">
        <v>8</v>
      </c>
      <c r="J7" s="24">
        <f t="shared" si="0"/>
        <v>8</v>
      </c>
      <c r="K7" s="25" t="str">
        <f t="shared" si="1"/>
        <v>OK</v>
      </c>
      <c r="L7" s="64"/>
      <c r="M7" s="51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30.75" customHeight="1" x14ac:dyDescent="0.25">
      <c r="A8" s="34">
        <v>5</v>
      </c>
      <c r="B8" s="58" t="s">
        <v>35</v>
      </c>
      <c r="C8" s="54" t="s">
        <v>39</v>
      </c>
      <c r="D8" s="20" t="s">
        <v>40</v>
      </c>
      <c r="E8" s="37" t="s">
        <v>21</v>
      </c>
      <c r="F8" s="20" t="s">
        <v>27</v>
      </c>
      <c r="G8" s="20" t="s">
        <v>28</v>
      </c>
      <c r="H8" s="31">
        <v>85</v>
      </c>
      <c r="I8" s="18">
        <v>70</v>
      </c>
      <c r="J8" s="24">
        <f t="shared" si="0"/>
        <v>70</v>
      </c>
      <c r="K8" s="25" t="str">
        <f t="shared" si="1"/>
        <v>OK</v>
      </c>
      <c r="L8" s="64"/>
      <c r="M8" s="51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x14ac:dyDescent="0.25">
      <c r="C9" s="3"/>
      <c r="L9" s="45">
        <f>SUMPRODUCT(H4:H8,L4:L8)</f>
        <v>767</v>
      </c>
      <c r="M9" s="45">
        <f>SUMPRODUCT(H4:H8,M4:M8)</f>
        <v>0</v>
      </c>
    </row>
    <row r="10" spans="1:23" x14ac:dyDescent="0.25">
      <c r="C10" s="3"/>
    </row>
  </sheetData>
  <mergeCells count="16">
    <mergeCell ref="P1:P2"/>
    <mergeCell ref="Q1:Q2"/>
    <mergeCell ref="R1:R2"/>
    <mergeCell ref="N1:N2"/>
    <mergeCell ref="A1:B1"/>
    <mergeCell ref="C1:H1"/>
    <mergeCell ref="I1:K1"/>
    <mergeCell ref="L1:L2"/>
    <mergeCell ref="O1:O2"/>
    <mergeCell ref="M1:M2"/>
    <mergeCell ref="A2:K2"/>
    <mergeCell ref="U1:U2"/>
    <mergeCell ref="V1:V2"/>
    <mergeCell ref="W1:W2"/>
    <mergeCell ref="S1:S2"/>
    <mergeCell ref="T1:T2"/>
  </mergeCells>
  <conditionalFormatting sqref="M4:W8">
    <cfRule type="cellIs" dxfId="17" priority="4" stopIfTrue="1" operator="greaterThan">
      <formula>0</formula>
    </cfRule>
    <cfRule type="cellIs" dxfId="16" priority="5" stopIfTrue="1" operator="greaterThan">
      <formula>0</formula>
    </cfRule>
    <cfRule type="cellIs" dxfId="15" priority="6" stopIfTrue="1" operator="greaterThan">
      <formula>0</formula>
    </cfRule>
  </conditionalFormatting>
  <conditionalFormatting sqref="L4:L8">
    <cfRule type="cellIs" dxfId="14" priority="1" stopIfTrue="1" operator="greaterThan">
      <formula>0</formula>
    </cfRule>
    <cfRule type="cellIs" dxfId="13" priority="2" stopIfTrue="1" operator="greaterThan">
      <formula>0</formula>
    </cfRule>
    <cfRule type="cellIs" dxfId="12" priority="3" stopIfTrue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W10"/>
  <sheetViews>
    <sheetView zoomScale="80" zoomScaleNormal="80" workbookViewId="0">
      <selection activeCell="F17" sqref="F17"/>
    </sheetView>
  </sheetViews>
  <sheetFormatPr defaultColWidth="9.75" defaultRowHeight="14.3" x14ac:dyDescent="0.25"/>
  <cols>
    <col min="1" max="1" width="5.625" style="36" bestFit="1" customWidth="1"/>
    <col min="2" max="2" width="32.875" style="26" customWidth="1"/>
    <col min="3" max="3" width="60.25" style="36" customWidth="1"/>
    <col min="4" max="4" width="12.375" style="36" customWidth="1"/>
    <col min="5" max="5" width="15.125" style="36" customWidth="1"/>
    <col min="6" max="6" width="16.375" style="36" customWidth="1"/>
    <col min="7" max="7" width="16.75" style="36" customWidth="1"/>
    <col min="8" max="8" width="15.625" style="33" customWidth="1"/>
    <col min="9" max="9" width="12.875" style="4" customWidth="1"/>
    <col min="10" max="10" width="13.25" style="27" customWidth="1"/>
    <col min="11" max="11" width="12.625" style="5" customWidth="1"/>
    <col min="12" max="12" width="12.875" style="6" customWidth="1"/>
    <col min="13" max="13" width="13.875" style="6" customWidth="1"/>
    <col min="14" max="23" width="12" style="6" customWidth="1"/>
    <col min="24" max="16384" width="9.75" style="2"/>
  </cols>
  <sheetData>
    <row r="1" spans="1:23" ht="46.55" customHeight="1" x14ac:dyDescent="0.25">
      <c r="A1" s="69" t="s">
        <v>30</v>
      </c>
      <c r="B1" s="69"/>
      <c r="C1" s="69" t="s">
        <v>31</v>
      </c>
      <c r="D1" s="69"/>
      <c r="E1" s="69"/>
      <c r="F1" s="69"/>
      <c r="G1" s="69"/>
      <c r="H1" s="69"/>
      <c r="I1" s="69" t="s">
        <v>32</v>
      </c>
      <c r="J1" s="69"/>
      <c r="K1" s="69"/>
      <c r="L1" s="68" t="s">
        <v>46</v>
      </c>
      <c r="M1" s="68" t="s">
        <v>24</v>
      </c>
      <c r="N1" s="68" t="s">
        <v>24</v>
      </c>
      <c r="O1" s="68" t="s">
        <v>24</v>
      </c>
      <c r="P1" s="68" t="s">
        <v>24</v>
      </c>
      <c r="Q1" s="68" t="s">
        <v>24</v>
      </c>
      <c r="R1" s="68" t="s">
        <v>24</v>
      </c>
      <c r="S1" s="68" t="s">
        <v>24</v>
      </c>
      <c r="T1" s="68" t="s">
        <v>24</v>
      </c>
      <c r="U1" s="68" t="s">
        <v>24</v>
      </c>
      <c r="V1" s="68" t="s">
        <v>24</v>
      </c>
      <c r="W1" s="68" t="s">
        <v>24</v>
      </c>
    </row>
    <row r="2" spans="1:23" ht="26.3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s="3" customFormat="1" ht="28.55" x14ac:dyDescent="0.2">
      <c r="A3" s="38" t="s">
        <v>15</v>
      </c>
      <c r="B3" s="38" t="s">
        <v>16</v>
      </c>
      <c r="C3" s="39" t="s">
        <v>17</v>
      </c>
      <c r="D3" s="38" t="s">
        <v>4</v>
      </c>
      <c r="E3" s="38" t="s">
        <v>18</v>
      </c>
      <c r="F3" s="38" t="s">
        <v>19</v>
      </c>
      <c r="G3" s="38" t="s">
        <v>20</v>
      </c>
      <c r="H3" s="40" t="s">
        <v>2</v>
      </c>
      <c r="I3" s="41" t="s">
        <v>6</v>
      </c>
      <c r="J3" s="42" t="s">
        <v>0</v>
      </c>
      <c r="K3" s="43" t="s">
        <v>3</v>
      </c>
      <c r="L3" s="65">
        <v>45386</v>
      </c>
      <c r="M3" s="35" t="s">
        <v>1</v>
      </c>
      <c r="N3" s="35" t="s">
        <v>1</v>
      </c>
      <c r="O3" s="35" t="s">
        <v>1</v>
      </c>
      <c r="P3" s="35" t="s">
        <v>1</v>
      </c>
      <c r="Q3" s="35" t="s">
        <v>1</v>
      </c>
      <c r="R3" s="35" t="s">
        <v>1</v>
      </c>
      <c r="S3" s="35" t="s">
        <v>1</v>
      </c>
      <c r="T3" s="35" t="s">
        <v>1</v>
      </c>
      <c r="U3" s="35" t="s">
        <v>1</v>
      </c>
      <c r="V3" s="35" t="s">
        <v>1</v>
      </c>
      <c r="W3" s="35" t="s">
        <v>1</v>
      </c>
    </row>
    <row r="4" spans="1:23" ht="48.9" x14ac:dyDescent="0.25">
      <c r="A4" s="34">
        <v>1</v>
      </c>
      <c r="B4" s="57" t="s">
        <v>33</v>
      </c>
      <c r="C4" s="54" t="s">
        <v>34</v>
      </c>
      <c r="D4" s="20" t="s">
        <v>22</v>
      </c>
      <c r="E4" s="37" t="s">
        <v>21</v>
      </c>
      <c r="F4" s="20" t="s">
        <v>29</v>
      </c>
      <c r="G4" s="20" t="s">
        <v>28</v>
      </c>
      <c r="H4" s="31">
        <v>422.02</v>
      </c>
      <c r="I4" s="18">
        <v>2</v>
      </c>
      <c r="J4" s="24">
        <f t="shared" ref="J4:J8" si="0">I4-(SUM(L4:W4))</f>
        <v>0</v>
      </c>
      <c r="K4" s="25" t="str">
        <f t="shared" ref="K4:K8" si="1">IF(J4&lt;0,"ATENÇÃO","OK")</f>
        <v>OK</v>
      </c>
      <c r="L4" s="64">
        <v>2</v>
      </c>
      <c r="M4" s="51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81.55" x14ac:dyDescent="0.25">
      <c r="A5" s="46">
        <v>2</v>
      </c>
      <c r="B5" s="59" t="s">
        <v>35</v>
      </c>
      <c r="C5" s="52" t="s">
        <v>36</v>
      </c>
      <c r="D5" s="47" t="s">
        <v>26</v>
      </c>
      <c r="E5" s="48" t="s">
        <v>21</v>
      </c>
      <c r="F5" s="47" t="s">
        <v>27</v>
      </c>
      <c r="G5" s="47" t="s">
        <v>28</v>
      </c>
      <c r="H5" s="49">
        <v>767</v>
      </c>
      <c r="I5" s="18">
        <v>3</v>
      </c>
      <c r="J5" s="24">
        <f t="shared" si="0"/>
        <v>3</v>
      </c>
      <c r="K5" s="25" t="str">
        <f t="shared" si="1"/>
        <v>OK</v>
      </c>
      <c r="L5" s="64"/>
      <c r="M5" s="51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81.55" x14ac:dyDescent="0.25">
      <c r="A6" s="34">
        <v>3</v>
      </c>
      <c r="B6" s="57" t="s">
        <v>33</v>
      </c>
      <c r="C6" s="54" t="s">
        <v>37</v>
      </c>
      <c r="D6" s="20" t="s">
        <v>26</v>
      </c>
      <c r="E6" s="37" t="s">
        <v>21</v>
      </c>
      <c r="F6" s="20" t="s">
        <v>27</v>
      </c>
      <c r="G6" s="20" t="s">
        <v>28</v>
      </c>
      <c r="H6" s="31">
        <v>603.69000000000005</v>
      </c>
      <c r="I6" s="18"/>
      <c r="J6" s="24">
        <f t="shared" si="0"/>
        <v>0</v>
      </c>
      <c r="K6" s="25" t="str">
        <f t="shared" si="1"/>
        <v>OK</v>
      </c>
      <c r="L6" s="64"/>
      <c r="M6" s="51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65.25" x14ac:dyDescent="0.25">
      <c r="A7" s="46">
        <v>4</v>
      </c>
      <c r="B7" s="60" t="s">
        <v>33</v>
      </c>
      <c r="C7" s="55" t="s">
        <v>38</v>
      </c>
      <c r="D7" s="47" t="s">
        <v>26</v>
      </c>
      <c r="E7" s="48" t="s">
        <v>21</v>
      </c>
      <c r="F7" s="47" t="s">
        <v>27</v>
      </c>
      <c r="G7" s="47" t="s">
        <v>28</v>
      </c>
      <c r="H7" s="49">
        <v>702</v>
      </c>
      <c r="I7" s="18"/>
      <c r="J7" s="24">
        <f t="shared" si="0"/>
        <v>0</v>
      </c>
      <c r="K7" s="25" t="str">
        <f t="shared" si="1"/>
        <v>OK</v>
      </c>
      <c r="L7" s="64"/>
      <c r="M7" s="51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30.75" customHeight="1" x14ac:dyDescent="0.25">
      <c r="A8" s="34">
        <v>5</v>
      </c>
      <c r="B8" s="58" t="s">
        <v>35</v>
      </c>
      <c r="C8" s="54" t="s">
        <v>39</v>
      </c>
      <c r="D8" s="20" t="s">
        <v>40</v>
      </c>
      <c r="E8" s="37" t="s">
        <v>21</v>
      </c>
      <c r="F8" s="20" t="s">
        <v>27</v>
      </c>
      <c r="G8" s="20" t="s">
        <v>28</v>
      </c>
      <c r="H8" s="31">
        <v>85</v>
      </c>
      <c r="I8" s="18">
        <v>35</v>
      </c>
      <c r="J8" s="24">
        <f t="shared" si="0"/>
        <v>35</v>
      </c>
      <c r="K8" s="25" t="str">
        <f t="shared" si="1"/>
        <v>OK</v>
      </c>
      <c r="L8" s="64"/>
      <c r="M8" s="51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x14ac:dyDescent="0.25">
      <c r="C9" s="3"/>
      <c r="L9" s="45">
        <f>SUMPRODUCT(H4:H8,L4:L8)</f>
        <v>844.04</v>
      </c>
      <c r="M9" s="45">
        <f>SUMPRODUCT(H4:H8,M4:M8)</f>
        <v>0</v>
      </c>
    </row>
    <row r="10" spans="1:23" x14ac:dyDescent="0.25">
      <c r="C10" s="3"/>
    </row>
  </sheetData>
  <mergeCells count="16">
    <mergeCell ref="A1:B1"/>
    <mergeCell ref="C1:H1"/>
    <mergeCell ref="I1:K1"/>
    <mergeCell ref="Q1:Q2"/>
    <mergeCell ref="R1:R2"/>
    <mergeCell ref="M1:M2"/>
    <mergeCell ref="L1:L2"/>
    <mergeCell ref="A2:K2"/>
    <mergeCell ref="N1:N2"/>
    <mergeCell ref="O1:O2"/>
    <mergeCell ref="P1:P2"/>
    <mergeCell ref="W1:W2"/>
    <mergeCell ref="U1:U2"/>
    <mergeCell ref="V1:V2"/>
    <mergeCell ref="S1:S2"/>
    <mergeCell ref="T1:T2"/>
  </mergeCells>
  <conditionalFormatting sqref="M4:W8">
    <cfRule type="cellIs" dxfId="11" priority="4" stopIfTrue="1" operator="greaterThan">
      <formula>0</formula>
    </cfRule>
    <cfRule type="cellIs" dxfId="10" priority="5" stopIfTrue="1" operator="greaterThan">
      <formula>0</formula>
    </cfRule>
    <cfRule type="cellIs" dxfId="9" priority="6" stopIfTrue="1" operator="greaterThan">
      <formula>0</formula>
    </cfRule>
  </conditionalFormatting>
  <conditionalFormatting sqref="L4:L8">
    <cfRule type="cellIs" dxfId="8" priority="1" stopIfTrue="1" operator="greaterThan">
      <formula>0</formula>
    </cfRule>
    <cfRule type="cellIs" dxfId="7" priority="2" stopIfTrue="1" operator="greaterThan">
      <formula>0</formula>
    </cfRule>
    <cfRule type="cellIs" dxfId="6" priority="3" stopIfTrue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W10"/>
  <sheetViews>
    <sheetView zoomScale="84" zoomScaleNormal="84" workbookViewId="0">
      <selection activeCell="C25" sqref="C25"/>
    </sheetView>
  </sheetViews>
  <sheetFormatPr defaultColWidth="9.75" defaultRowHeight="14.3" x14ac:dyDescent="0.25"/>
  <cols>
    <col min="1" max="1" width="5.625" style="36" bestFit="1" customWidth="1"/>
    <col min="2" max="2" width="32.875" style="26" customWidth="1"/>
    <col min="3" max="3" width="60.25" style="36" customWidth="1"/>
    <col min="4" max="4" width="12.375" style="36" customWidth="1"/>
    <col min="5" max="5" width="15.125" style="36" customWidth="1"/>
    <col min="6" max="6" width="16.375" style="36" customWidth="1"/>
    <col min="7" max="7" width="16.75" style="36" customWidth="1"/>
    <col min="8" max="8" width="15.625" style="33" customWidth="1"/>
    <col min="9" max="9" width="12.875" style="4" customWidth="1"/>
    <col min="10" max="10" width="13.25" style="27" customWidth="1"/>
    <col min="11" max="11" width="12.625" style="5" customWidth="1"/>
    <col min="12" max="12" width="12.875" style="6" customWidth="1"/>
    <col min="13" max="13" width="13.875" style="6" customWidth="1"/>
    <col min="14" max="23" width="12" style="6" customWidth="1"/>
    <col min="24" max="16384" width="9.75" style="2"/>
  </cols>
  <sheetData>
    <row r="1" spans="1:23" ht="46.55" customHeight="1" x14ac:dyDescent="0.25">
      <c r="A1" s="69" t="s">
        <v>30</v>
      </c>
      <c r="B1" s="69"/>
      <c r="C1" s="69" t="s">
        <v>31</v>
      </c>
      <c r="D1" s="69"/>
      <c r="E1" s="69"/>
      <c r="F1" s="69"/>
      <c r="G1" s="69"/>
      <c r="H1" s="69"/>
      <c r="I1" s="69" t="s">
        <v>32</v>
      </c>
      <c r="J1" s="69"/>
      <c r="K1" s="69"/>
      <c r="L1" s="68" t="s">
        <v>43</v>
      </c>
      <c r="M1" s="68" t="s">
        <v>47</v>
      </c>
      <c r="N1" s="68" t="s">
        <v>48</v>
      </c>
      <c r="O1" s="68" t="s">
        <v>24</v>
      </c>
      <c r="P1" s="68" t="s">
        <v>24</v>
      </c>
      <c r="Q1" s="68" t="s">
        <v>24</v>
      </c>
      <c r="R1" s="68" t="s">
        <v>24</v>
      </c>
      <c r="S1" s="68" t="s">
        <v>24</v>
      </c>
      <c r="T1" s="68" t="s">
        <v>24</v>
      </c>
      <c r="U1" s="68" t="s">
        <v>24</v>
      </c>
      <c r="V1" s="68" t="s">
        <v>24</v>
      </c>
      <c r="W1" s="68" t="s">
        <v>24</v>
      </c>
    </row>
    <row r="2" spans="1:23" ht="26.3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s="3" customFormat="1" ht="28.55" x14ac:dyDescent="0.2">
      <c r="A3" s="38" t="s">
        <v>15</v>
      </c>
      <c r="B3" s="38" t="s">
        <v>16</v>
      </c>
      <c r="C3" s="39" t="s">
        <v>17</v>
      </c>
      <c r="D3" s="38" t="s">
        <v>4</v>
      </c>
      <c r="E3" s="38" t="s">
        <v>18</v>
      </c>
      <c r="F3" s="38" t="s">
        <v>19</v>
      </c>
      <c r="G3" s="38" t="s">
        <v>20</v>
      </c>
      <c r="H3" s="40" t="s">
        <v>2</v>
      </c>
      <c r="I3" s="41" t="s">
        <v>6</v>
      </c>
      <c r="J3" s="42" t="s">
        <v>0</v>
      </c>
      <c r="K3" s="43" t="s">
        <v>3</v>
      </c>
      <c r="L3" s="65">
        <v>45184</v>
      </c>
      <c r="M3" s="65">
        <v>45343</v>
      </c>
      <c r="N3" s="65" t="s">
        <v>49</v>
      </c>
      <c r="O3" s="35" t="s">
        <v>1</v>
      </c>
      <c r="P3" s="35" t="s">
        <v>1</v>
      </c>
      <c r="Q3" s="35" t="s">
        <v>1</v>
      </c>
      <c r="R3" s="35" t="s">
        <v>1</v>
      </c>
      <c r="S3" s="35" t="s">
        <v>1</v>
      </c>
      <c r="T3" s="35" t="s">
        <v>1</v>
      </c>
      <c r="U3" s="35" t="s">
        <v>1</v>
      </c>
      <c r="V3" s="35" t="s">
        <v>1</v>
      </c>
      <c r="W3" s="35" t="s">
        <v>1</v>
      </c>
    </row>
    <row r="4" spans="1:23" ht="48.9" x14ac:dyDescent="0.25">
      <c r="A4" s="34">
        <v>1</v>
      </c>
      <c r="B4" s="57" t="s">
        <v>33</v>
      </c>
      <c r="C4" s="54" t="s">
        <v>34</v>
      </c>
      <c r="D4" s="20" t="s">
        <v>22</v>
      </c>
      <c r="E4" s="37" t="s">
        <v>21</v>
      </c>
      <c r="F4" s="20" t="s">
        <v>29</v>
      </c>
      <c r="G4" s="20" t="s">
        <v>28</v>
      </c>
      <c r="H4" s="31">
        <v>422.02</v>
      </c>
      <c r="I4" s="18"/>
      <c r="J4" s="24">
        <f t="shared" ref="J4:J8" si="0">I4-(SUM(L4:W4))</f>
        <v>0</v>
      </c>
      <c r="K4" s="25" t="str">
        <f t="shared" ref="K4:K8" si="1">IF(J4&lt;0,"ATENÇÃO","OK")</f>
        <v>OK</v>
      </c>
      <c r="L4" s="64"/>
      <c r="M4" s="64"/>
      <c r="N4" s="64"/>
      <c r="O4" s="17"/>
      <c r="P4" s="17"/>
      <c r="Q4" s="17"/>
      <c r="R4" s="17"/>
      <c r="S4" s="17"/>
      <c r="T4" s="17"/>
      <c r="U4" s="17"/>
      <c r="V4" s="17"/>
      <c r="W4" s="17"/>
    </row>
    <row r="5" spans="1:23" ht="81.55" x14ac:dyDescent="0.25">
      <c r="A5" s="46">
        <v>2</v>
      </c>
      <c r="B5" s="59" t="s">
        <v>35</v>
      </c>
      <c r="C5" s="52" t="s">
        <v>36</v>
      </c>
      <c r="D5" s="47" t="s">
        <v>26</v>
      </c>
      <c r="E5" s="48" t="s">
        <v>21</v>
      </c>
      <c r="F5" s="47" t="s">
        <v>27</v>
      </c>
      <c r="G5" s="47" t="s">
        <v>28</v>
      </c>
      <c r="H5" s="49">
        <v>767</v>
      </c>
      <c r="I5" s="18"/>
      <c r="J5" s="24">
        <f t="shared" si="0"/>
        <v>0</v>
      </c>
      <c r="K5" s="25" t="str">
        <f t="shared" si="1"/>
        <v>OK</v>
      </c>
      <c r="L5" s="64"/>
      <c r="M5" s="64"/>
      <c r="N5" s="64"/>
      <c r="O5" s="17"/>
      <c r="P5" s="17"/>
      <c r="Q5" s="17"/>
      <c r="R5" s="17"/>
      <c r="S5" s="17"/>
      <c r="T5" s="17"/>
      <c r="U5" s="17"/>
      <c r="V5" s="17"/>
      <c r="W5" s="17"/>
    </row>
    <row r="6" spans="1:23" ht="81.55" x14ac:dyDescent="0.25">
      <c r="A6" s="34">
        <v>3</v>
      </c>
      <c r="B6" s="57" t="s">
        <v>33</v>
      </c>
      <c r="C6" s="54" t="s">
        <v>37</v>
      </c>
      <c r="D6" s="20" t="s">
        <v>26</v>
      </c>
      <c r="E6" s="37" t="s">
        <v>21</v>
      </c>
      <c r="F6" s="20" t="s">
        <v>27</v>
      </c>
      <c r="G6" s="20" t="s">
        <v>28</v>
      </c>
      <c r="H6" s="31">
        <v>603.69000000000005</v>
      </c>
      <c r="I6" s="18">
        <v>10</v>
      </c>
      <c r="J6" s="24">
        <f t="shared" si="0"/>
        <v>4</v>
      </c>
      <c r="K6" s="25" t="str">
        <f t="shared" si="1"/>
        <v>OK</v>
      </c>
      <c r="L6" s="64">
        <v>2</v>
      </c>
      <c r="M6" s="64">
        <v>1</v>
      </c>
      <c r="N6" s="64">
        <v>3</v>
      </c>
      <c r="O6" s="17"/>
      <c r="P6" s="17"/>
      <c r="Q6" s="17"/>
      <c r="R6" s="17"/>
      <c r="S6" s="17"/>
      <c r="T6" s="17"/>
      <c r="U6" s="17"/>
      <c r="V6" s="17"/>
      <c r="W6" s="17"/>
    </row>
    <row r="7" spans="1:23" ht="65.25" x14ac:dyDescent="0.25">
      <c r="A7" s="46">
        <v>4</v>
      </c>
      <c r="B7" s="60" t="s">
        <v>33</v>
      </c>
      <c r="C7" s="55" t="s">
        <v>38</v>
      </c>
      <c r="D7" s="47" t="s">
        <v>26</v>
      </c>
      <c r="E7" s="48" t="s">
        <v>21</v>
      </c>
      <c r="F7" s="47" t="s">
        <v>27</v>
      </c>
      <c r="G7" s="47" t="s">
        <v>28</v>
      </c>
      <c r="H7" s="49">
        <v>702</v>
      </c>
      <c r="I7" s="18"/>
      <c r="J7" s="24">
        <f t="shared" si="0"/>
        <v>0</v>
      </c>
      <c r="K7" s="25" t="str">
        <f t="shared" si="1"/>
        <v>OK</v>
      </c>
      <c r="L7" s="64"/>
      <c r="M7" s="64"/>
      <c r="N7" s="64"/>
      <c r="O7" s="17"/>
      <c r="P7" s="17"/>
      <c r="Q7" s="17"/>
      <c r="R7" s="17"/>
      <c r="S7" s="17"/>
      <c r="T7" s="17"/>
      <c r="U7" s="17"/>
      <c r="V7" s="17"/>
      <c r="W7" s="17"/>
    </row>
    <row r="8" spans="1:23" ht="30.75" customHeight="1" x14ac:dyDescent="0.25">
      <c r="A8" s="34">
        <v>5</v>
      </c>
      <c r="B8" s="58" t="s">
        <v>35</v>
      </c>
      <c r="C8" s="54" t="s">
        <v>39</v>
      </c>
      <c r="D8" s="20" t="s">
        <v>40</v>
      </c>
      <c r="E8" s="37" t="s">
        <v>21</v>
      </c>
      <c r="F8" s="20" t="s">
        <v>27</v>
      </c>
      <c r="G8" s="20" t="s">
        <v>28</v>
      </c>
      <c r="H8" s="31">
        <v>85</v>
      </c>
      <c r="I8" s="18"/>
      <c r="J8" s="24">
        <f t="shared" si="0"/>
        <v>0</v>
      </c>
      <c r="K8" s="25" t="str">
        <f t="shared" si="1"/>
        <v>OK</v>
      </c>
      <c r="L8" s="64"/>
      <c r="M8" s="64"/>
      <c r="N8" s="64"/>
      <c r="O8" s="17"/>
      <c r="P8" s="17"/>
      <c r="Q8" s="17"/>
      <c r="R8" s="17"/>
      <c r="S8" s="17"/>
      <c r="T8" s="17"/>
      <c r="U8" s="17"/>
      <c r="V8" s="17"/>
      <c r="W8" s="17"/>
    </row>
    <row r="9" spans="1:23" x14ac:dyDescent="0.25">
      <c r="C9" s="3"/>
      <c r="L9" s="45">
        <f>SUMPRODUCT($H$4:$H$8,L4:L8)</f>
        <v>1207.3800000000001</v>
      </c>
      <c r="M9" s="45">
        <f t="shared" ref="M9:W9" si="2">SUMPRODUCT($H$4:$H$8,M4:M8)</f>
        <v>603.69000000000005</v>
      </c>
      <c r="N9" s="45">
        <f t="shared" si="2"/>
        <v>1811.0700000000002</v>
      </c>
      <c r="O9" s="45">
        <f t="shared" si="2"/>
        <v>0</v>
      </c>
      <c r="P9" s="45">
        <f t="shared" si="2"/>
        <v>0</v>
      </c>
      <c r="Q9" s="45">
        <f t="shared" si="2"/>
        <v>0</v>
      </c>
      <c r="R9" s="45">
        <f t="shared" si="2"/>
        <v>0</v>
      </c>
      <c r="S9" s="45">
        <f t="shared" si="2"/>
        <v>0</v>
      </c>
      <c r="T9" s="45">
        <f t="shared" si="2"/>
        <v>0</v>
      </c>
      <c r="U9" s="45">
        <f t="shared" si="2"/>
        <v>0</v>
      </c>
      <c r="V9" s="45">
        <f t="shared" si="2"/>
        <v>0</v>
      </c>
      <c r="W9" s="45">
        <f t="shared" si="2"/>
        <v>0</v>
      </c>
    </row>
    <row r="10" spans="1:23" x14ac:dyDescent="0.25">
      <c r="C10" s="3"/>
    </row>
  </sheetData>
  <mergeCells count="16">
    <mergeCell ref="T1:T2"/>
    <mergeCell ref="U1:U2"/>
    <mergeCell ref="V1:V2"/>
    <mergeCell ref="W1:W2"/>
    <mergeCell ref="A1:B1"/>
    <mergeCell ref="C1:H1"/>
    <mergeCell ref="I1:K1"/>
    <mergeCell ref="A2:K2"/>
    <mergeCell ref="L1:L2"/>
    <mergeCell ref="N1:N2"/>
    <mergeCell ref="M1:M2"/>
    <mergeCell ref="S1:S2"/>
    <mergeCell ref="O1:O2"/>
    <mergeCell ref="P1:P2"/>
    <mergeCell ref="Q1:Q2"/>
    <mergeCell ref="R1:R2"/>
  </mergeCells>
  <conditionalFormatting sqref="L4:L8 O4:W8">
    <cfRule type="cellIs" dxfId="5" priority="4" stopIfTrue="1" operator="greaterThan">
      <formula>0</formula>
    </cfRule>
    <cfRule type="cellIs" dxfId="4" priority="5" stopIfTrue="1" operator="greaterThan">
      <formula>0</formula>
    </cfRule>
    <cfRule type="cellIs" dxfId="3" priority="6" stopIfTrue="1" operator="greaterThan">
      <formula>0</formula>
    </cfRule>
  </conditionalFormatting>
  <conditionalFormatting sqref="M4:N8">
    <cfRule type="cellIs" dxfId="2" priority="1" stopIfTrue="1" operator="greaterThan">
      <formula>0</formula>
    </cfRule>
    <cfRule type="cellIs" dxfId="1" priority="2" stopIfTrue="1" operator="greaterThan">
      <formula>0</formula>
    </cfRule>
    <cfRule type="cellIs" dxfId="0" priority="3" stopIfTrue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tabSelected="1" zoomScale="80" zoomScaleNormal="80" workbookViewId="0">
      <selection activeCell="F22" sqref="F22"/>
    </sheetView>
  </sheetViews>
  <sheetFormatPr defaultColWidth="9.75" defaultRowHeight="14.3" x14ac:dyDescent="0.25"/>
  <cols>
    <col min="1" max="1" width="10" style="1" customWidth="1"/>
    <col min="2" max="2" width="34.625" style="26" customWidth="1"/>
    <col min="3" max="3" width="62.875" style="1" customWidth="1"/>
    <col min="4" max="4" width="12.375" style="1" customWidth="1"/>
    <col min="5" max="5" width="12.75" style="33" bestFit="1" customWidth="1"/>
    <col min="6" max="6" width="20.625" style="4" customWidth="1"/>
    <col min="7" max="7" width="18.75" style="27" customWidth="1"/>
    <col min="8" max="8" width="18.875" style="5" customWidth="1"/>
    <col min="9" max="9" width="20.625" style="2" customWidth="1"/>
    <col min="10" max="10" width="19.375" style="2" customWidth="1"/>
    <col min="11" max="16384" width="9.75" style="2"/>
  </cols>
  <sheetData>
    <row r="1" spans="1:10" ht="57.75" customHeight="1" x14ac:dyDescent="0.25">
      <c r="A1" s="77" t="s">
        <v>30</v>
      </c>
      <c r="B1" s="78"/>
      <c r="C1" s="79" t="s">
        <v>25</v>
      </c>
      <c r="D1" s="77"/>
      <c r="E1" s="78"/>
      <c r="F1" s="73" t="s">
        <v>23</v>
      </c>
      <c r="G1" s="74"/>
      <c r="H1" s="74"/>
      <c r="I1" s="74"/>
      <c r="J1" s="75"/>
    </row>
    <row r="2" spans="1:10" ht="26.35" customHeigh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</row>
    <row r="3" spans="1:10" s="3" customFormat="1" ht="42.8" x14ac:dyDescent="0.2">
      <c r="A3" s="38" t="s">
        <v>15</v>
      </c>
      <c r="B3" s="38" t="s">
        <v>16</v>
      </c>
      <c r="C3" s="39" t="s">
        <v>17</v>
      </c>
      <c r="D3" s="38" t="s">
        <v>4</v>
      </c>
      <c r="E3" s="30" t="s">
        <v>2</v>
      </c>
      <c r="F3" s="22" t="s">
        <v>6</v>
      </c>
      <c r="G3" s="23" t="s">
        <v>13</v>
      </c>
      <c r="H3" s="21" t="s">
        <v>5</v>
      </c>
      <c r="I3" s="28" t="s">
        <v>7</v>
      </c>
      <c r="J3" s="28" t="s">
        <v>8</v>
      </c>
    </row>
    <row r="4" spans="1:10" ht="48.9" x14ac:dyDescent="0.25">
      <c r="A4" s="34">
        <v>1</v>
      </c>
      <c r="B4" s="56" t="s">
        <v>33</v>
      </c>
      <c r="C4" s="54" t="s">
        <v>34</v>
      </c>
      <c r="D4" s="20" t="s">
        <v>22</v>
      </c>
      <c r="E4" s="32">
        <v>422.02</v>
      </c>
      <c r="F4" s="62">
        <f>'Reitoria '!I4+CEART!I4+CEFID!I4+CESFI!I4+ESAG!I4+FAED!I4</f>
        <v>24</v>
      </c>
      <c r="G4" s="24">
        <f>(ESAG!I4-ESAG!J4)+(CEART!I4-CEART!J4)+(FAED!I4-FAED!J4)+(CEFID!I4-CEFID!J4)+(CESFI!I4-CESFI!J4)+('Reitoria '!I4-'Reitoria '!J4)</f>
        <v>2</v>
      </c>
      <c r="H4" s="29">
        <f t="shared" ref="H4:H8" si="0">F4-G4</f>
        <v>22</v>
      </c>
      <c r="I4" s="19">
        <f t="shared" ref="I4:I8" si="1">E4*F4</f>
        <v>10128.48</v>
      </c>
      <c r="J4" s="19">
        <f t="shared" ref="J4:J8" si="2">E4*G4</f>
        <v>844.04</v>
      </c>
    </row>
    <row r="5" spans="1:10" ht="65.25" x14ac:dyDescent="0.25">
      <c r="A5" s="46">
        <v>2</v>
      </c>
      <c r="B5" s="61" t="s">
        <v>35</v>
      </c>
      <c r="C5" s="52" t="s">
        <v>36</v>
      </c>
      <c r="D5" s="47" t="s">
        <v>26</v>
      </c>
      <c r="E5" s="49">
        <v>767</v>
      </c>
      <c r="F5" s="62">
        <f>'Reitoria '!I5+CEART!I5+CEFID!I5+CESFI!I5+ESAG!I5+FAED!I5</f>
        <v>30</v>
      </c>
      <c r="G5" s="24">
        <f>(ESAG!I5-ESAG!J5)+(CEART!I5-CEART!J5)+(FAED!I5-FAED!J5)+(CEFID!I5-CEFID!J5)+(CESFI!I5-CESFI!J5)+('Reitoria '!I5-'Reitoria '!J5)</f>
        <v>1</v>
      </c>
      <c r="H5" s="29">
        <f t="shared" si="0"/>
        <v>29</v>
      </c>
      <c r="I5" s="19">
        <f t="shared" si="1"/>
        <v>23010</v>
      </c>
      <c r="J5" s="19">
        <f t="shared" si="2"/>
        <v>767</v>
      </c>
    </row>
    <row r="6" spans="1:10" ht="81.55" x14ac:dyDescent="0.25">
      <c r="A6" s="34">
        <v>3</v>
      </c>
      <c r="B6" s="56" t="s">
        <v>33</v>
      </c>
      <c r="C6" s="54" t="s">
        <v>37</v>
      </c>
      <c r="D6" s="20" t="s">
        <v>26</v>
      </c>
      <c r="E6" s="32">
        <v>603.69000000000005</v>
      </c>
      <c r="F6" s="62">
        <f>'Reitoria '!I6+CEART!I6+CEFID!I6+CESFI!I6+ESAG!I6+FAED!I6</f>
        <v>10</v>
      </c>
      <c r="G6" s="24">
        <f>(ESAG!I6-ESAG!J6)+(CEART!I6-CEART!J6)+(FAED!I6-FAED!J6)+(CEFID!I6-CEFID!J6)+(CESFI!I6-CESFI!J6)+('Reitoria '!I6-'Reitoria '!J6)</f>
        <v>6</v>
      </c>
      <c r="H6" s="29">
        <f t="shared" si="0"/>
        <v>4</v>
      </c>
      <c r="I6" s="19">
        <f t="shared" si="1"/>
        <v>6036.9000000000005</v>
      </c>
      <c r="J6" s="19">
        <f t="shared" si="2"/>
        <v>3622.1400000000003</v>
      </c>
    </row>
    <row r="7" spans="1:10" ht="48.9" x14ac:dyDescent="0.25">
      <c r="A7" s="46">
        <v>4</v>
      </c>
      <c r="B7" s="61" t="s">
        <v>33</v>
      </c>
      <c r="C7" s="55" t="s">
        <v>38</v>
      </c>
      <c r="D7" s="47" t="s">
        <v>26</v>
      </c>
      <c r="E7" s="49">
        <v>702</v>
      </c>
      <c r="F7" s="62">
        <f>'Reitoria '!I7+CEART!I7+CEFID!I7+CESFI!I7+ESAG!I7+FAED!I7</f>
        <v>10</v>
      </c>
      <c r="G7" s="24">
        <f>(ESAG!I7-ESAG!J7)+(CEART!I7-CEART!J7)+(FAED!I7-FAED!J7)+(CEFID!I7-CEFID!J7)+(CESFI!I7-CESFI!J7)+('Reitoria '!I7-'Reitoria '!J7)</f>
        <v>0</v>
      </c>
      <c r="H7" s="29">
        <f t="shared" si="0"/>
        <v>10</v>
      </c>
      <c r="I7" s="19">
        <f t="shared" si="1"/>
        <v>7020</v>
      </c>
      <c r="J7" s="19">
        <f t="shared" si="2"/>
        <v>0</v>
      </c>
    </row>
    <row r="8" spans="1:10" ht="65.25" x14ac:dyDescent="0.25">
      <c r="A8" s="34">
        <v>5</v>
      </c>
      <c r="B8" s="53" t="s">
        <v>35</v>
      </c>
      <c r="C8" s="54" t="s">
        <v>39</v>
      </c>
      <c r="D8" s="20" t="s">
        <v>40</v>
      </c>
      <c r="E8" s="31">
        <v>85</v>
      </c>
      <c r="F8" s="62">
        <f>'Reitoria '!I8+CEART!I8+CEFID!I8+CESFI!I8+ESAG!I8+FAED!I8</f>
        <v>2037</v>
      </c>
      <c r="G8" s="24">
        <f>(ESAG!I8-ESAG!J8)+(CEART!I8-CEART!J8)+(FAED!I8-FAED!J8)+(CEFID!I8-CEFID!J8)+(CESFI!I8-CESFI!J8)+('Reitoria '!I8-'Reitoria '!J8)</f>
        <v>750</v>
      </c>
      <c r="H8" s="29">
        <f t="shared" si="0"/>
        <v>1287</v>
      </c>
      <c r="I8" s="19">
        <f t="shared" si="1"/>
        <v>173145</v>
      </c>
      <c r="J8" s="19">
        <f t="shared" si="2"/>
        <v>63750</v>
      </c>
    </row>
    <row r="9" spans="1:10" ht="44.35" customHeight="1" x14ac:dyDescent="0.25">
      <c r="I9" s="50">
        <f>SUM(I4:I8)</f>
        <v>219340.38</v>
      </c>
      <c r="J9" s="44">
        <f>SUM(J4:J8)</f>
        <v>68983.179999999993</v>
      </c>
    </row>
    <row r="11" spans="1:10" ht="31.6" customHeight="1" x14ac:dyDescent="0.25"/>
    <row r="13" spans="1:10" ht="16.5" customHeight="1" x14ac:dyDescent="0.25"/>
    <row r="14" spans="1:10" ht="16.3" x14ac:dyDescent="0.25">
      <c r="F14" s="80" t="str">
        <f>A1</f>
        <v>PROCESSO: 602/2023/UDESC</v>
      </c>
      <c r="G14" s="80"/>
      <c r="H14" s="80"/>
      <c r="I14" s="80"/>
      <c r="J14" s="80"/>
    </row>
    <row r="15" spans="1:10" ht="14.95" customHeight="1" x14ac:dyDescent="0.25">
      <c r="F15" s="80" t="str">
        <f>C1</f>
        <v>CONTRATAÇÃO DE EMPRESA PARA A PRESTAÇÃO DE SERVIÇOS DE COLETA, TRANSPORTE E DESTINAÇÃO FINAL DE RESÍDUOS QUÍMICOS, LABORATORIAIS, HOSPITALARES, ENTULHOS E LÂMPADAS, PARA O CAMPUS I, PARA O CENTRO DE EDUCAÇÃO SUPERIOR DA REGIÃO SUL - CERES E PARA O CENTRO DE EDUCAÇÃO SUPERIOR DA FOZ DO ITAJAÍ – CESFI E PARA O CENTRO DE CIÊNCIAS TECNOLÓGICAS – CCT DA UDESC</v>
      </c>
      <c r="G15" s="80"/>
      <c r="H15" s="80"/>
      <c r="I15" s="80"/>
      <c r="J15" s="80"/>
    </row>
    <row r="16" spans="1:10" ht="16.3" x14ac:dyDescent="0.25">
      <c r="F16" s="81" t="str">
        <f>F1</f>
        <v>VIGÊNCIA DA ATA: 07/02/2023 até 07/02/2024</v>
      </c>
      <c r="G16" s="82"/>
      <c r="H16" s="82"/>
      <c r="I16" s="82"/>
      <c r="J16" s="83"/>
    </row>
    <row r="17" spans="6:10" ht="16.3" x14ac:dyDescent="0.3">
      <c r="F17" s="11" t="s">
        <v>9</v>
      </c>
      <c r="G17" s="12"/>
      <c r="H17" s="12"/>
      <c r="I17" s="12"/>
      <c r="J17" s="7">
        <f>I9</f>
        <v>219340.38</v>
      </c>
    </row>
    <row r="18" spans="6:10" ht="16.3" x14ac:dyDescent="0.3">
      <c r="F18" s="13" t="s">
        <v>10</v>
      </c>
      <c r="G18" s="14"/>
      <c r="H18" s="14"/>
      <c r="I18" s="14"/>
      <c r="J18" s="8">
        <f>J9</f>
        <v>68983.179999999993</v>
      </c>
    </row>
    <row r="19" spans="6:10" ht="16.3" x14ac:dyDescent="0.3">
      <c r="F19" s="13" t="s">
        <v>11</v>
      </c>
      <c r="G19" s="14"/>
      <c r="H19" s="14"/>
      <c r="I19" s="14"/>
      <c r="J19" s="10"/>
    </row>
    <row r="20" spans="6:10" ht="16.3" x14ac:dyDescent="0.3">
      <c r="F20" s="15" t="s">
        <v>12</v>
      </c>
      <c r="G20" s="16"/>
      <c r="H20" s="16"/>
      <c r="I20" s="16"/>
      <c r="J20" s="9">
        <f>J18/J17</f>
        <v>0.31450287448211767</v>
      </c>
    </row>
    <row r="21" spans="6:10" ht="16.3" x14ac:dyDescent="0.3">
      <c r="F21" s="70" t="s">
        <v>50</v>
      </c>
      <c r="G21" s="71"/>
      <c r="H21" s="71"/>
      <c r="I21" s="71"/>
      <c r="J21" s="72"/>
    </row>
  </sheetData>
  <mergeCells count="8">
    <mergeCell ref="F21:J21"/>
    <mergeCell ref="F1:J1"/>
    <mergeCell ref="A2:J2"/>
    <mergeCell ref="A1:B1"/>
    <mergeCell ref="C1:E1"/>
    <mergeCell ref="F14:J14"/>
    <mergeCell ref="F15:J15"/>
    <mergeCell ref="F16:J16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Reitoria </vt:lpstr>
      <vt:lpstr>ESAG</vt:lpstr>
      <vt:lpstr>FAED</vt:lpstr>
      <vt:lpstr>CEART</vt:lpstr>
      <vt:lpstr>CEFID</vt:lpstr>
      <vt:lpstr>CESFI</vt:lpstr>
      <vt:lpstr>GESTOR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LETICIA KOSLOWSKY MEES MATTOS</cp:lastModifiedBy>
  <cp:lastPrinted>2015-07-08T21:27:45Z</cp:lastPrinted>
  <dcterms:created xsi:type="dcterms:W3CDTF">2010-06-19T20:43:11Z</dcterms:created>
  <dcterms:modified xsi:type="dcterms:W3CDTF">2024-06-05T22:08:55Z</dcterms:modified>
</cp:coreProperties>
</file>