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I:\SEGECON\2. Atas SRP\UDESC\PE 1755.2023 SRP SGPE 51233.2023 - Serviços Gráficos - VIG 19.02.2025\"/>
    </mc:Choice>
  </mc:AlternateContent>
  <xr:revisionPtr revIDLastSave="0" documentId="13_ncr:1_{DAE99BE5-FDA0-42AB-A386-4EB3C19B6FBA}" xr6:coauthVersionLast="47" xr6:coauthVersionMax="47" xr10:uidLastSave="{00000000-0000-0000-0000-000000000000}"/>
  <bookViews>
    <workbookView xWindow="-120" yWindow="-120" windowWidth="29040" windowHeight="15720" tabRatio="822" activeTab="18" xr2:uid="{00000000-000D-0000-FFFF-FFFF00000000}"/>
  </bookViews>
  <sheets>
    <sheet name="Reitoria-PROEX" sheetId="195" r:id="rId1"/>
    <sheet name="Reitoria-SECOM" sheetId="163" r:id="rId2"/>
    <sheet name="Reitoria-SCII" sheetId="190" r:id="rId3"/>
    <sheet name="Reitoria-BU" sheetId="194" r:id="rId4"/>
    <sheet name="MUSEU" sheetId="196" r:id="rId5"/>
    <sheet name="ESAG" sheetId="197" r:id="rId6"/>
    <sheet name="CEART" sheetId="198" r:id="rId7"/>
    <sheet name="FAED" sheetId="199" r:id="rId8"/>
    <sheet name="CEAD" sheetId="201" r:id="rId9"/>
    <sheet name="CEFID" sheetId="203" r:id="rId10"/>
    <sheet name="CAV" sheetId="204" r:id="rId11"/>
    <sheet name="CEO" sheetId="205" r:id="rId12"/>
    <sheet name="CEPLAN" sheetId="206" r:id="rId13"/>
    <sheet name="CEAVI" sheetId="207" r:id="rId14"/>
    <sheet name="CCT" sheetId="208" r:id="rId15"/>
    <sheet name="CERES" sheetId="209" r:id="rId16"/>
    <sheet name="CESFI" sheetId="210" r:id="rId17"/>
    <sheet name="CESMO" sheetId="211" r:id="rId18"/>
    <sheet name="GESTOR " sheetId="212" r:id="rId19"/>
  </sheets>
  <definedNames>
    <definedName name="_xlnm._FilterDatabase" localSheetId="8" hidden="1">CEAD!$A$3:$AB$33</definedName>
    <definedName name="_xlnm._FilterDatabase" localSheetId="3" hidden="1">'Reitoria-BU'!$A$3:$AB$33</definedName>
    <definedName name="_xlnm._FilterDatabase" localSheetId="1" hidden="1">'Reitoria-SECOM'!$A$3:$AC$33</definedName>
    <definedName name="_PE1451">OFFSET(#REF!,(MATCH(SMALL(#REF!,ROW()-10),#REF!,0)-1),0)</definedName>
    <definedName name="diasuteis">#REF!</definedName>
    <definedName name="Ferias">#REF!</definedName>
    <definedName name="RD">OFFSET(#REF!,(MATCH(SMALL(#REF!,ROW()-10),#REF!,0)-1),0)</definedName>
    <definedName name="tes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207" l="1"/>
  <c r="K30" i="204"/>
  <c r="U33" i="204" l="1"/>
  <c r="T33" i="204"/>
  <c r="S33" i="204"/>
  <c r="R33" i="204"/>
  <c r="Q33" i="204"/>
  <c r="P33" i="204"/>
  <c r="O33" i="204"/>
  <c r="N33" i="204"/>
  <c r="K33" i="204"/>
  <c r="Q33" i="211" l="1"/>
  <c r="P33" i="211"/>
  <c r="O33" i="211"/>
  <c r="N33" i="211"/>
  <c r="K33" i="211"/>
  <c r="R33" i="205" l="1"/>
  <c r="Q33" i="205"/>
  <c r="P33" i="205"/>
  <c r="O33" i="205"/>
  <c r="N33" i="205"/>
  <c r="K33" i="205" l="1"/>
  <c r="S33" i="207"/>
  <c r="R33" i="207"/>
  <c r="Q33" i="207"/>
  <c r="P33" i="207"/>
  <c r="O33" i="207"/>
  <c r="N33" i="207"/>
  <c r="K33" i="207"/>
  <c r="V33" i="206"/>
  <c r="U33" i="206"/>
  <c r="T33" i="206"/>
  <c r="S33" i="206"/>
  <c r="R33" i="206"/>
  <c r="Q33" i="206"/>
  <c r="P33" i="206"/>
  <c r="O33" i="206"/>
  <c r="N33" i="206"/>
  <c r="U33" i="208" l="1"/>
  <c r="T33" i="208"/>
  <c r="S33" i="208"/>
  <c r="R33" i="208"/>
  <c r="Q33" i="208"/>
  <c r="P33" i="208"/>
  <c r="O33" i="208"/>
  <c r="N33" i="208"/>
  <c r="K33" i="208"/>
  <c r="Q33" i="210" l="1"/>
  <c r="P33" i="210"/>
  <c r="O33" i="210"/>
  <c r="N33" i="210"/>
  <c r="K33" i="210"/>
  <c r="L33" i="209" l="1"/>
  <c r="K33" i="209"/>
  <c r="R33" i="203"/>
  <c r="Q33" i="203"/>
  <c r="P33" i="203"/>
  <c r="O33" i="203"/>
  <c r="N33" i="203"/>
  <c r="K33" i="203"/>
  <c r="N33" i="199" l="1"/>
  <c r="R33" i="199"/>
  <c r="Q33" i="199"/>
  <c r="P33" i="199"/>
  <c r="O33" i="199"/>
  <c r="K33" i="199"/>
  <c r="N33" i="198" l="1"/>
  <c r="O33" i="198"/>
  <c r="P33" i="198"/>
  <c r="K33" i="198"/>
  <c r="L33" i="197" l="1"/>
  <c r="K33" i="197"/>
  <c r="N33" i="197" l="1"/>
  <c r="Q33" i="197"/>
  <c r="P33" i="197"/>
  <c r="O33" i="197"/>
  <c r="K28" i="163" l="1"/>
  <c r="K27" i="163"/>
  <c r="K6" i="209"/>
  <c r="K6" i="205"/>
  <c r="K8" i="199"/>
  <c r="K8" i="195"/>
  <c r="K29" i="201"/>
  <c r="K30" i="201"/>
  <c r="K28" i="201"/>
  <c r="K27" i="201"/>
  <c r="L32" i="163" l="1"/>
  <c r="K32" i="203"/>
  <c r="K11" i="203"/>
  <c r="L11" i="163"/>
  <c r="K13" i="210"/>
  <c r="L13" i="163"/>
  <c r="P33" i="195"/>
  <c r="O33" i="195"/>
  <c r="K13" i="196" l="1"/>
  <c r="K13" i="197" l="1"/>
  <c r="K13" i="212" s="1"/>
  <c r="N13" i="212" s="1"/>
  <c r="K8" i="210"/>
  <c r="K8" i="197"/>
  <c r="K8" i="206"/>
  <c r="K8" i="198"/>
  <c r="K21" i="205"/>
  <c r="K21" i="206"/>
  <c r="K5" i="212"/>
  <c r="K6" i="212"/>
  <c r="N6" i="212" s="1"/>
  <c r="K7" i="212"/>
  <c r="N7" i="212" s="1"/>
  <c r="K9" i="212"/>
  <c r="K10" i="212"/>
  <c r="K11" i="212"/>
  <c r="N11" i="212" s="1"/>
  <c r="K12" i="212"/>
  <c r="N12" i="212" s="1"/>
  <c r="K14" i="212"/>
  <c r="N14" i="212" s="1"/>
  <c r="K15" i="212"/>
  <c r="N15" i="212" s="1"/>
  <c r="K16" i="212"/>
  <c r="N16" i="212" s="1"/>
  <c r="K17" i="212"/>
  <c r="N17" i="212" s="1"/>
  <c r="K18" i="212"/>
  <c r="N18" i="212" s="1"/>
  <c r="K19" i="212"/>
  <c r="N19" i="212" s="1"/>
  <c r="K20" i="212"/>
  <c r="N20" i="212" s="1"/>
  <c r="K22" i="212"/>
  <c r="N22" i="212" s="1"/>
  <c r="K23" i="212"/>
  <c r="K24" i="212"/>
  <c r="N24" i="212" s="1"/>
  <c r="K25" i="212"/>
  <c r="N25" i="212" s="1"/>
  <c r="K26" i="212"/>
  <c r="N26" i="212" s="1"/>
  <c r="K27" i="212"/>
  <c r="N27" i="212" s="1"/>
  <c r="K28" i="212"/>
  <c r="N28" i="212" s="1"/>
  <c r="K29" i="212"/>
  <c r="N29" i="212" s="1"/>
  <c r="K30" i="212"/>
  <c r="N30" i="212" s="1"/>
  <c r="K31" i="212"/>
  <c r="N31" i="212" s="1"/>
  <c r="K32" i="212"/>
  <c r="N32" i="212" s="1"/>
  <c r="K21" i="212" l="1"/>
  <c r="K33" i="206"/>
  <c r="K8" i="212"/>
  <c r="N8" i="212" s="1"/>
  <c r="N5" i="212"/>
  <c r="N23" i="212"/>
  <c r="N10" i="212"/>
  <c r="N9" i="212"/>
  <c r="N21" i="212"/>
  <c r="K4" i="212"/>
  <c r="N4" i="212" s="1"/>
  <c r="N33" i="212" l="1"/>
  <c r="F38" i="212" s="1"/>
  <c r="C37" i="212"/>
  <c r="C36" i="212"/>
  <c r="C35" i="212"/>
  <c r="AB33" i="211"/>
  <c r="AA33" i="211"/>
  <c r="Z33" i="211"/>
  <c r="Y33" i="211"/>
  <c r="X33" i="211"/>
  <c r="W33" i="211"/>
  <c r="V33" i="211"/>
  <c r="U33" i="211"/>
  <c r="T33" i="211"/>
  <c r="S33" i="211"/>
  <c r="R33" i="211"/>
  <c r="L32" i="211"/>
  <c r="M32" i="211" s="1"/>
  <c r="L31" i="211"/>
  <c r="M31" i="211" s="1"/>
  <c r="L30" i="211"/>
  <c r="M30" i="211" s="1"/>
  <c r="L29" i="211"/>
  <c r="M29" i="211" s="1"/>
  <c r="L28" i="211"/>
  <c r="M28" i="211" s="1"/>
  <c r="L27" i="211"/>
  <c r="M27" i="211" s="1"/>
  <c r="L26" i="211"/>
  <c r="M26" i="211" s="1"/>
  <c r="L25" i="211"/>
  <c r="M25" i="211" s="1"/>
  <c r="L24" i="211"/>
  <c r="M24" i="211" s="1"/>
  <c r="L23" i="211"/>
  <c r="M23" i="211" s="1"/>
  <c r="L22" i="211"/>
  <c r="M22" i="211" s="1"/>
  <c r="L21" i="211"/>
  <c r="M21" i="211" s="1"/>
  <c r="L20" i="211"/>
  <c r="M20" i="211" s="1"/>
  <c r="L19" i="211"/>
  <c r="M19" i="211" s="1"/>
  <c r="L18" i="211"/>
  <c r="M18" i="211" s="1"/>
  <c r="L17" i="211"/>
  <c r="M17" i="211" s="1"/>
  <c r="L16" i="211"/>
  <c r="M16" i="211" s="1"/>
  <c r="L15" i="211"/>
  <c r="M15" i="211" s="1"/>
  <c r="L14" i="211"/>
  <c r="M14" i="211" s="1"/>
  <c r="L13" i="211"/>
  <c r="M13" i="211" s="1"/>
  <c r="L12" i="211"/>
  <c r="M12" i="211" s="1"/>
  <c r="L11" i="211"/>
  <c r="M11" i="211" s="1"/>
  <c r="L10" i="211"/>
  <c r="M10" i="211" s="1"/>
  <c r="L9" i="211"/>
  <c r="M9" i="211" s="1"/>
  <c r="L8" i="211"/>
  <c r="M8" i="211" s="1"/>
  <c r="L7" i="211"/>
  <c r="M7" i="211" s="1"/>
  <c r="L6" i="211"/>
  <c r="M6" i="211" s="1"/>
  <c r="L5" i="211"/>
  <c r="M5" i="211" s="1"/>
  <c r="L4" i="211"/>
  <c r="AB33" i="210"/>
  <c r="AA33" i="210"/>
  <c r="Z33" i="210"/>
  <c r="Y33" i="210"/>
  <c r="X33" i="210"/>
  <c r="W33" i="210"/>
  <c r="V33" i="210"/>
  <c r="U33" i="210"/>
  <c r="T33" i="210"/>
  <c r="S33" i="210"/>
  <c r="R33" i="210"/>
  <c r="L32" i="210"/>
  <c r="M32" i="210" s="1"/>
  <c r="L31" i="210"/>
  <c r="M31" i="210" s="1"/>
  <c r="L30" i="210"/>
  <c r="M30" i="210" s="1"/>
  <c r="L29" i="210"/>
  <c r="M29" i="210" s="1"/>
  <c r="L28" i="210"/>
  <c r="M28" i="210" s="1"/>
  <c r="L27" i="210"/>
  <c r="M27" i="210" s="1"/>
  <c r="L26" i="210"/>
  <c r="M26" i="210" s="1"/>
  <c r="L25" i="210"/>
  <c r="M25" i="210" s="1"/>
  <c r="L24" i="210"/>
  <c r="M24" i="210" s="1"/>
  <c r="L23" i="210"/>
  <c r="M23" i="210" s="1"/>
  <c r="L22" i="210"/>
  <c r="M22" i="210" s="1"/>
  <c r="L21" i="210"/>
  <c r="M21" i="210" s="1"/>
  <c r="L20" i="210"/>
  <c r="M20" i="210" s="1"/>
  <c r="L19" i="210"/>
  <c r="M19" i="210" s="1"/>
  <c r="L18" i="210"/>
  <c r="M18" i="210" s="1"/>
  <c r="L17" i="210"/>
  <c r="M17" i="210" s="1"/>
  <c r="L16" i="210"/>
  <c r="M16" i="210" s="1"/>
  <c r="L15" i="210"/>
  <c r="M15" i="210" s="1"/>
  <c r="L14" i="210"/>
  <c r="M14" i="210" s="1"/>
  <c r="L13" i="210"/>
  <c r="M13" i="210" s="1"/>
  <c r="L12" i="210"/>
  <c r="M12" i="210" s="1"/>
  <c r="L11" i="210"/>
  <c r="M11" i="210" s="1"/>
  <c r="L10" i="210"/>
  <c r="M10" i="210" s="1"/>
  <c r="L9" i="210"/>
  <c r="M9" i="210" s="1"/>
  <c r="L8" i="210"/>
  <c r="M8" i="210" s="1"/>
  <c r="L7" i="210"/>
  <c r="L6" i="210"/>
  <c r="M6" i="210" s="1"/>
  <c r="L5" i="210"/>
  <c r="M5" i="210" s="1"/>
  <c r="L4" i="210"/>
  <c r="AB33" i="209"/>
  <c r="AA33" i="209"/>
  <c r="Z33" i="209"/>
  <c r="Y33" i="209"/>
  <c r="X33" i="209"/>
  <c r="W33" i="209"/>
  <c r="V33" i="209"/>
  <c r="U33" i="209"/>
  <c r="T33" i="209"/>
  <c r="S33" i="209"/>
  <c r="R33" i="209"/>
  <c r="Q33" i="209"/>
  <c r="P33" i="209"/>
  <c r="O33" i="209"/>
  <c r="N33" i="209"/>
  <c r="M32" i="209"/>
  <c r="L32" i="209"/>
  <c r="L31" i="209"/>
  <c r="M31" i="209" s="1"/>
  <c r="L30" i="209"/>
  <c r="M30" i="209" s="1"/>
  <c r="L29" i="209"/>
  <c r="M29" i="209" s="1"/>
  <c r="L28" i="209"/>
  <c r="M28" i="209" s="1"/>
  <c r="L27" i="209"/>
  <c r="M27" i="209" s="1"/>
  <c r="L26" i="209"/>
  <c r="M26" i="209" s="1"/>
  <c r="L25" i="209"/>
  <c r="M25" i="209" s="1"/>
  <c r="L24" i="209"/>
  <c r="M24" i="209" s="1"/>
  <c r="L23" i="209"/>
  <c r="M23" i="209" s="1"/>
  <c r="L22" i="209"/>
  <c r="M22" i="209" s="1"/>
  <c r="L21" i="209"/>
  <c r="M21" i="209" s="1"/>
  <c r="L20" i="209"/>
  <c r="M20" i="209" s="1"/>
  <c r="L19" i="209"/>
  <c r="M19" i="209" s="1"/>
  <c r="L18" i="209"/>
  <c r="M18" i="209" s="1"/>
  <c r="L17" i="209"/>
  <c r="M17" i="209" s="1"/>
  <c r="L16" i="209"/>
  <c r="M16" i="209" s="1"/>
  <c r="L15" i="209"/>
  <c r="M15" i="209" s="1"/>
  <c r="L14" i="209"/>
  <c r="M14" i="209" s="1"/>
  <c r="L13" i="209"/>
  <c r="M13" i="209" s="1"/>
  <c r="L12" i="209"/>
  <c r="M12" i="209" s="1"/>
  <c r="L11" i="209"/>
  <c r="M11" i="209" s="1"/>
  <c r="L10" i="209"/>
  <c r="M10" i="209" s="1"/>
  <c r="L9" i="209"/>
  <c r="M9" i="209" s="1"/>
  <c r="L8" i="209"/>
  <c r="M8" i="209" s="1"/>
  <c r="L7" i="209"/>
  <c r="M7" i="209" s="1"/>
  <c r="L6" i="209"/>
  <c r="M6" i="209" s="1"/>
  <c r="L5" i="209"/>
  <c r="M5" i="209" s="1"/>
  <c r="L4" i="209"/>
  <c r="M4" i="209" s="1"/>
  <c r="AB33" i="208"/>
  <c r="AA33" i="208"/>
  <c r="Z33" i="208"/>
  <c r="Y33" i="208"/>
  <c r="X33" i="208"/>
  <c r="W33" i="208"/>
  <c r="V33" i="208"/>
  <c r="L32" i="208"/>
  <c r="M32" i="208" s="1"/>
  <c r="L31" i="208"/>
  <c r="M31" i="208" s="1"/>
  <c r="L30" i="208"/>
  <c r="M30" i="208" s="1"/>
  <c r="L29" i="208"/>
  <c r="M29" i="208" s="1"/>
  <c r="L28" i="208"/>
  <c r="M28" i="208" s="1"/>
  <c r="L27" i="208"/>
  <c r="M27" i="208" s="1"/>
  <c r="L26" i="208"/>
  <c r="M26" i="208" s="1"/>
  <c r="L25" i="208"/>
  <c r="M25" i="208" s="1"/>
  <c r="L24" i="208"/>
  <c r="M24" i="208" s="1"/>
  <c r="L23" i="208"/>
  <c r="M23" i="208" s="1"/>
  <c r="L22" i="208"/>
  <c r="M22" i="208" s="1"/>
  <c r="L21" i="208"/>
  <c r="M21" i="208" s="1"/>
  <c r="L20" i="208"/>
  <c r="M20" i="208" s="1"/>
  <c r="L19" i="208"/>
  <c r="M19" i="208" s="1"/>
  <c r="L18" i="208"/>
  <c r="M18" i="208" s="1"/>
  <c r="L17" i="208"/>
  <c r="M17" i="208" s="1"/>
  <c r="L16" i="208"/>
  <c r="M16" i="208" s="1"/>
  <c r="L15" i="208"/>
  <c r="M15" i="208" s="1"/>
  <c r="L14" i="208"/>
  <c r="M14" i="208" s="1"/>
  <c r="L13" i="208"/>
  <c r="M13" i="208" s="1"/>
  <c r="L12" i="208"/>
  <c r="M12" i="208" s="1"/>
  <c r="L11" i="208"/>
  <c r="M11" i="208" s="1"/>
  <c r="L10" i="208"/>
  <c r="M10" i="208" s="1"/>
  <c r="L9" i="208"/>
  <c r="M9" i="208" s="1"/>
  <c r="L8" i="208"/>
  <c r="M8" i="208" s="1"/>
  <c r="L7" i="208"/>
  <c r="M7" i="208" s="1"/>
  <c r="L6" i="208"/>
  <c r="M6" i="208" s="1"/>
  <c r="L5" i="208"/>
  <c r="M5" i="208" s="1"/>
  <c r="L4" i="208"/>
  <c r="AB33" i="207"/>
  <c r="AA33" i="207"/>
  <c r="Z33" i="207"/>
  <c r="Y33" i="207"/>
  <c r="X33" i="207"/>
  <c r="W33" i="207"/>
  <c r="V33" i="207"/>
  <c r="U33" i="207"/>
  <c r="T33" i="207"/>
  <c r="L32" i="207"/>
  <c r="M32" i="207" s="1"/>
  <c r="L31" i="207"/>
  <c r="M31" i="207" s="1"/>
  <c r="L30" i="207"/>
  <c r="M30" i="207" s="1"/>
  <c r="L29" i="207"/>
  <c r="M29" i="207" s="1"/>
  <c r="L28" i="207"/>
  <c r="M28" i="207" s="1"/>
  <c r="L27" i="207"/>
  <c r="M27" i="207" s="1"/>
  <c r="L26" i="207"/>
  <c r="M26" i="207" s="1"/>
  <c r="L25" i="207"/>
  <c r="M25" i="207" s="1"/>
  <c r="L24" i="207"/>
  <c r="M24" i="207" s="1"/>
  <c r="L23" i="207"/>
  <c r="M23" i="207" s="1"/>
  <c r="L22" i="207"/>
  <c r="M22" i="207" s="1"/>
  <c r="L21" i="207"/>
  <c r="M21" i="207" s="1"/>
  <c r="L20" i="207"/>
  <c r="M20" i="207" s="1"/>
  <c r="L19" i="207"/>
  <c r="M19" i="207" s="1"/>
  <c r="L18" i="207"/>
  <c r="M18" i="207" s="1"/>
  <c r="L17" i="207"/>
  <c r="M17" i="207" s="1"/>
  <c r="M16" i="207"/>
  <c r="L16" i="207"/>
  <c r="L15" i="207"/>
  <c r="M15" i="207" s="1"/>
  <c r="L14" i="207"/>
  <c r="M14" i="207" s="1"/>
  <c r="L13" i="207"/>
  <c r="M13" i="207" s="1"/>
  <c r="L12" i="207"/>
  <c r="M12" i="207" s="1"/>
  <c r="L11" i="207"/>
  <c r="M11" i="207" s="1"/>
  <c r="L10" i="207"/>
  <c r="M10" i="207" s="1"/>
  <c r="L9" i="207"/>
  <c r="M9" i="207" s="1"/>
  <c r="L8" i="207"/>
  <c r="M8" i="207" s="1"/>
  <c r="L7" i="207"/>
  <c r="M7" i="207" s="1"/>
  <c r="L6" i="207"/>
  <c r="M6" i="207" s="1"/>
  <c r="L5" i="207"/>
  <c r="M5" i="207" s="1"/>
  <c r="L4" i="207"/>
  <c r="AB33" i="206"/>
  <c r="AA33" i="206"/>
  <c r="Z33" i="206"/>
  <c r="Y33" i="206"/>
  <c r="X33" i="206"/>
  <c r="W33" i="206"/>
  <c r="L32" i="206"/>
  <c r="M32" i="206" s="1"/>
  <c r="L31" i="206"/>
  <c r="M31" i="206" s="1"/>
  <c r="L30" i="206"/>
  <c r="M30" i="206" s="1"/>
  <c r="L29" i="206"/>
  <c r="M29" i="206" s="1"/>
  <c r="L28" i="206"/>
  <c r="M28" i="206" s="1"/>
  <c r="L27" i="206"/>
  <c r="M27" i="206" s="1"/>
  <c r="L26" i="206"/>
  <c r="M26" i="206" s="1"/>
  <c r="L25" i="206"/>
  <c r="M25" i="206" s="1"/>
  <c r="L24" i="206"/>
  <c r="M24" i="206" s="1"/>
  <c r="L23" i="206"/>
  <c r="M23" i="206" s="1"/>
  <c r="L22" i="206"/>
  <c r="M22" i="206" s="1"/>
  <c r="L21" i="206"/>
  <c r="L20" i="206"/>
  <c r="M20" i="206" s="1"/>
  <c r="L19" i="206"/>
  <c r="M19" i="206" s="1"/>
  <c r="L18" i="206"/>
  <c r="M18" i="206" s="1"/>
  <c r="L17" i="206"/>
  <c r="M17" i="206" s="1"/>
  <c r="L16" i="206"/>
  <c r="M16" i="206" s="1"/>
  <c r="L15" i="206"/>
  <c r="M15" i="206" s="1"/>
  <c r="L14" i="206"/>
  <c r="M14" i="206" s="1"/>
  <c r="L13" i="206"/>
  <c r="M13" i="206" s="1"/>
  <c r="L12" i="206"/>
  <c r="M12" i="206" s="1"/>
  <c r="L11" i="206"/>
  <c r="M11" i="206" s="1"/>
  <c r="L10" i="206"/>
  <c r="M10" i="206" s="1"/>
  <c r="L9" i="206"/>
  <c r="M9" i="206" s="1"/>
  <c r="L8" i="206"/>
  <c r="M8" i="206" s="1"/>
  <c r="L7" i="206"/>
  <c r="M7" i="206" s="1"/>
  <c r="L6" i="206"/>
  <c r="M6" i="206" s="1"/>
  <c r="L5" i="206"/>
  <c r="M5" i="206" s="1"/>
  <c r="L4" i="206"/>
  <c r="AB33" i="205"/>
  <c r="AA33" i="205"/>
  <c r="Z33" i="205"/>
  <c r="Y33" i="205"/>
  <c r="X33" i="205"/>
  <c r="W33" i="205"/>
  <c r="V33" i="205"/>
  <c r="U33" i="205"/>
  <c r="T33" i="205"/>
  <c r="S33" i="205"/>
  <c r="L32" i="205"/>
  <c r="M32" i="205" s="1"/>
  <c r="L31" i="205"/>
  <c r="M31" i="205" s="1"/>
  <c r="L30" i="205"/>
  <c r="M30" i="205" s="1"/>
  <c r="L29" i="205"/>
  <c r="M29" i="205" s="1"/>
  <c r="L28" i="205"/>
  <c r="M28" i="205" s="1"/>
  <c r="L27" i="205"/>
  <c r="M27" i="205" s="1"/>
  <c r="L26" i="205"/>
  <c r="M26" i="205" s="1"/>
  <c r="L25" i="205"/>
  <c r="M25" i="205" s="1"/>
  <c r="L24" i="205"/>
  <c r="M24" i="205" s="1"/>
  <c r="L23" i="205"/>
  <c r="M23" i="205" s="1"/>
  <c r="L22" i="205"/>
  <c r="M22" i="205" s="1"/>
  <c r="L21" i="205"/>
  <c r="M21" i="205" s="1"/>
  <c r="L20" i="205"/>
  <c r="M20" i="205" s="1"/>
  <c r="L19" i="205"/>
  <c r="M19" i="205" s="1"/>
  <c r="L18" i="205"/>
  <c r="M18" i="205" s="1"/>
  <c r="L17" i="205"/>
  <c r="M17" i="205" s="1"/>
  <c r="L16" i="205"/>
  <c r="M16" i="205" s="1"/>
  <c r="L15" i="205"/>
  <c r="M15" i="205" s="1"/>
  <c r="L14" i="205"/>
  <c r="M14" i="205" s="1"/>
  <c r="M13" i="205"/>
  <c r="L13" i="205"/>
  <c r="L12" i="205"/>
  <c r="M12" i="205" s="1"/>
  <c r="L11" i="205"/>
  <c r="M11" i="205" s="1"/>
  <c r="L10" i="205"/>
  <c r="M10" i="205" s="1"/>
  <c r="L9" i="205"/>
  <c r="M9" i="205" s="1"/>
  <c r="L8" i="205"/>
  <c r="M8" i="205" s="1"/>
  <c r="L7" i="205"/>
  <c r="M7" i="205" s="1"/>
  <c r="L6" i="205"/>
  <c r="M6" i="205" s="1"/>
  <c r="L5" i="205"/>
  <c r="M5" i="205" s="1"/>
  <c r="L4" i="205"/>
  <c r="AB33" i="204"/>
  <c r="AA33" i="204"/>
  <c r="Z33" i="204"/>
  <c r="Y33" i="204"/>
  <c r="X33" i="204"/>
  <c r="W33" i="204"/>
  <c r="V33" i="204"/>
  <c r="L32" i="204"/>
  <c r="M32" i="204" s="1"/>
  <c r="L31" i="204"/>
  <c r="M31" i="204" s="1"/>
  <c r="L30" i="204"/>
  <c r="M30" i="204" s="1"/>
  <c r="L29" i="204"/>
  <c r="M29" i="204" s="1"/>
  <c r="L28" i="204"/>
  <c r="M28" i="204" s="1"/>
  <c r="L27" i="204"/>
  <c r="M27" i="204" s="1"/>
  <c r="L26" i="204"/>
  <c r="M26" i="204" s="1"/>
  <c r="L25" i="204"/>
  <c r="M25" i="204" s="1"/>
  <c r="L24" i="204"/>
  <c r="M24" i="204" s="1"/>
  <c r="L23" i="204"/>
  <c r="M23" i="204" s="1"/>
  <c r="L22" i="204"/>
  <c r="M22" i="204" s="1"/>
  <c r="L21" i="204"/>
  <c r="M21" i="204" s="1"/>
  <c r="L20" i="204"/>
  <c r="M20" i="204" s="1"/>
  <c r="L19" i="204"/>
  <c r="M19" i="204" s="1"/>
  <c r="L18" i="204"/>
  <c r="M18" i="204" s="1"/>
  <c r="L17" i="204"/>
  <c r="M17" i="204" s="1"/>
  <c r="L16" i="204"/>
  <c r="M16" i="204" s="1"/>
  <c r="L15" i="204"/>
  <c r="M15" i="204" s="1"/>
  <c r="L14" i="204"/>
  <c r="M14" i="204" s="1"/>
  <c r="L13" i="204"/>
  <c r="M13" i="204" s="1"/>
  <c r="L12" i="204"/>
  <c r="M12" i="204" s="1"/>
  <c r="L11" i="204"/>
  <c r="M11" i="204" s="1"/>
  <c r="L10" i="204"/>
  <c r="M10" i="204" s="1"/>
  <c r="L9" i="204"/>
  <c r="M9" i="204" s="1"/>
  <c r="L8" i="204"/>
  <c r="M8" i="204" s="1"/>
  <c r="L7" i="204"/>
  <c r="M7" i="204" s="1"/>
  <c r="L6" i="204"/>
  <c r="M6" i="204" s="1"/>
  <c r="L5" i="204"/>
  <c r="M5" i="204" s="1"/>
  <c r="L4" i="204"/>
  <c r="AB33" i="203"/>
  <c r="AA33" i="203"/>
  <c r="Z33" i="203"/>
  <c r="Y33" i="203"/>
  <c r="X33" i="203"/>
  <c r="W33" i="203"/>
  <c r="V33" i="203"/>
  <c r="U33" i="203"/>
  <c r="T33" i="203"/>
  <c r="S33" i="203"/>
  <c r="L32" i="203"/>
  <c r="M32" i="203" s="1"/>
  <c r="L31" i="203"/>
  <c r="M31" i="203" s="1"/>
  <c r="L30" i="203"/>
  <c r="M30" i="203" s="1"/>
  <c r="L29" i="203"/>
  <c r="M29" i="203" s="1"/>
  <c r="L28" i="203"/>
  <c r="M28" i="203" s="1"/>
  <c r="L27" i="203"/>
  <c r="M27" i="203" s="1"/>
  <c r="L26" i="203"/>
  <c r="M26" i="203" s="1"/>
  <c r="L25" i="203"/>
  <c r="M25" i="203" s="1"/>
  <c r="L24" i="203"/>
  <c r="M24" i="203" s="1"/>
  <c r="L23" i="203"/>
  <c r="M23" i="203" s="1"/>
  <c r="L22" i="203"/>
  <c r="M22" i="203" s="1"/>
  <c r="L21" i="203"/>
  <c r="M21" i="203" s="1"/>
  <c r="L20" i="203"/>
  <c r="M20" i="203" s="1"/>
  <c r="L19" i="203"/>
  <c r="M19" i="203" s="1"/>
  <c r="L18" i="203"/>
  <c r="M18" i="203" s="1"/>
  <c r="L17" i="203"/>
  <c r="M17" i="203" s="1"/>
  <c r="L16" i="203"/>
  <c r="M16" i="203" s="1"/>
  <c r="L15" i="203"/>
  <c r="M15" i="203" s="1"/>
  <c r="L14" i="203"/>
  <c r="M14" i="203" s="1"/>
  <c r="L13" i="203"/>
  <c r="M13" i="203" s="1"/>
  <c r="L12" i="203"/>
  <c r="M12" i="203" s="1"/>
  <c r="L11" i="203"/>
  <c r="M11" i="203" s="1"/>
  <c r="L10" i="203"/>
  <c r="M10" i="203" s="1"/>
  <c r="L9" i="203"/>
  <c r="M9" i="203" s="1"/>
  <c r="L8" i="203"/>
  <c r="M8" i="203" s="1"/>
  <c r="L7" i="203"/>
  <c r="M7" i="203" s="1"/>
  <c r="L6" i="203"/>
  <c r="M6" i="203" s="1"/>
  <c r="L5" i="203"/>
  <c r="M5" i="203" s="1"/>
  <c r="L4" i="203"/>
  <c r="AB33" i="201"/>
  <c r="AA33" i="201"/>
  <c r="Z33" i="201"/>
  <c r="Y33" i="201"/>
  <c r="X33" i="201"/>
  <c r="W33" i="201"/>
  <c r="V33" i="201"/>
  <c r="U33" i="201"/>
  <c r="T33" i="201"/>
  <c r="S33" i="201"/>
  <c r="R33" i="201"/>
  <c r="Q33" i="201"/>
  <c r="P33" i="201"/>
  <c r="O33" i="201"/>
  <c r="N33" i="201"/>
  <c r="L32" i="201"/>
  <c r="M32" i="201" s="1"/>
  <c r="L31" i="201"/>
  <c r="M31" i="201" s="1"/>
  <c r="L30" i="201"/>
  <c r="M30" i="201" s="1"/>
  <c r="L29" i="201"/>
  <c r="M29" i="201" s="1"/>
  <c r="L28" i="201"/>
  <c r="M28" i="201" s="1"/>
  <c r="L27" i="201"/>
  <c r="M27" i="201" s="1"/>
  <c r="L26" i="201"/>
  <c r="M26" i="201" s="1"/>
  <c r="L25" i="201"/>
  <c r="M25" i="201" s="1"/>
  <c r="L24" i="201"/>
  <c r="M24" i="201" s="1"/>
  <c r="L23" i="201"/>
  <c r="M23" i="201" s="1"/>
  <c r="L22" i="201"/>
  <c r="M22" i="201" s="1"/>
  <c r="L21" i="201"/>
  <c r="M21" i="201" s="1"/>
  <c r="L20" i="201"/>
  <c r="M20" i="201" s="1"/>
  <c r="L19" i="201"/>
  <c r="M19" i="201" s="1"/>
  <c r="L18" i="201"/>
  <c r="M18" i="201" s="1"/>
  <c r="L17" i="201"/>
  <c r="M17" i="201" s="1"/>
  <c r="L16" i="201"/>
  <c r="M16" i="201" s="1"/>
  <c r="L15" i="201"/>
  <c r="M15" i="201" s="1"/>
  <c r="L14" i="201"/>
  <c r="M14" i="201" s="1"/>
  <c r="L13" i="201"/>
  <c r="M13" i="201" s="1"/>
  <c r="L12" i="201"/>
  <c r="M12" i="201" s="1"/>
  <c r="L11" i="201"/>
  <c r="M11" i="201" s="1"/>
  <c r="L10" i="201"/>
  <c r="M10" i="201" s="1"/>
  <c r="L9" i="201"/>
  <c r="M9" i="201" s="1"/>
  <c r="L8" i="201"/>
  <c r="M8" i="201" s="1"/>
  <c r="L7" i="201"/>
  <c r="M7" i="201" s="1"/>
  <c r="L6" i="201"/>
  <c r="M6" i="201" s="1"/>
  <c r="L5" i="201"/>
  <c r="M5" i="201" s="1"/>
  <c r="L4" i="201"/>
  <c r="M4" i="201" s="1"/>
  <c r="AB33" i="199"/>
  <c r="AA33" i="199"/>
  <c r="Z33" i="199"/>
  <c r="Y33" i="199"/>
  <c r="X33" i="199"/>
  <c r="W33" i="199"/>
  <c r="V33" i="199"/>
  <c r="U33" i="199"/>
  <c r="T33" i="199"/>
  <c r="S33" i="199"/>
  <c r="L32" i="199"/>
  <c r="M32" i="199" s="1"/>
  <c r="L31" i="199"/>
  <c r="M31" i="199" s="1"/>
  <c r="L30" i="199"/>
  <c r="M30" i="199" s="1"/>
  <c r="L29" i="199"/>
  <c r="M29" i="199" s="1"/>
  <c r="L28" i="199"/>
  <c r="M28" i="199" s="1"/>
  <c r="L27" i="199"/>
  <c r="M27" i="199" s="1"/>
  <c r="L26" i="199"/>
  <c r="M26" i="199" s="1"/>
  <c r="L25" i="199"/>
  <c r="M25" i="199" s="1"/>
  <c r="L24" i="199"/>
  <c r="M24" i="199" s="1"/>
  <c r="L23" i="199"/>
  <c r="M23" i="199" s="1"/>
  <c r="L22" i="199"/>
  <c r="M22" i="199" s="1"/>
  <c r="L21" i="199"/>
  <c r="M21" i="199" s="1"/>
  <c r="L20" i="199"/>
  <c r="M20" i="199" s="1"/>
  <c r="L19" i="199"/>
  <c r="M19" i="199" s="1"/>
  <c r="L18" i="199"/>
  <c r="M18" i="199" s="1"/>
  <c r="L17" i="199"/>
  <c r="M17" i="199" s="1"/>
  <c r="L16" i="199"/>
  <c r="M16" i="199" s="1"/>
  <c r="L15" i="199"/>
  <c r="M15" i="199" s="1"/>
  <c r="L14" i="199"/>
  <c r="M14" i="199" s="1"/>
  <c r="L13" i="199"/>
  <c r="M13" i="199" s="1"/>
  <c r="L12" i="199"/>
  <c r="M12" i="199" s="1"/>
  <c r="L11" i="199"/>
  <c r="M11" i="199" s="1"/>
  <c r="L10" i="199"/>
  <c r="M10" i="199" s="1"/>
  <c r="L9" i="199"/>
  <c r="M9" i="199" s="1"/>
  <c r="L8" i="199"/>
  <c r="M8" i="199" s="1"/>
  <c r="L7" i="199"/>
  <c r="M7" i="199" s="1"/>
  <c r="L6" i="199"/>
  <c r="M6" i="199" s="1"/>
  <c r="L5" i="199"/>
  <c r="M5" i="199" s="1"/>
  <c r="L4" i="199"/>
  <c r="AB33" i="198"/>
  <c r="AA33" i="198"/>
  <c r="Z33" i="198"/>
  <c r="Y33" i="198"/>
  <c r="X33" i="198"/>
  <c r="W33" i="198"/>
  <c r="V33" i="198"/>
  <c r="U33" i="198"/>
  <c r="T33" i="198"/>
  <c r="S33" i="198"/>
  <c r="R33" i="198"/>
  <c r="Q33" i="198"/>
  <c r="L32" i="198"/>
  <c r="M32" i="198" s="1"/>
  <c r="L31" i="198"/>
  <c r="M31" i="198" s="1"/>
  <c r="L30" i="198"/>
  <c r="M30" i="198" s="1"/>
  <c r="L29" i="198"/>
  <c r="M29" i="198" s="1"/>
  <c r="L28" i="198"/>
  <c r="M28" i="198" s="1"/>
  <c r="L27" i="198"/>
  <c r="M27" i="198" s="1"/>
  <c r="L26" i="198"/>
  <c r="M26" i="198" s="1"/>
  <c r="L25" i="198"/>
  <c r="M25" i="198" s="1"/>
  <c r="L24" i="198"/>
  <c r="M24" i="198" s="1"/>
  <c r="L23" i="198"/>
  <c r="M23" i="198" s="1"/>
  <c r="L22" i="198"/>
  <c r="M22" i="198" s="1"/>
  <c r="L21" i="198"/>
  <c r="M21" i="198" s="1"/>
  <c r="L20" i="198"/>
  <c r="M20" i="198" s="1"/>
  <c r="L19" i="198"/>
  <c r="M19" i="198" s="1"/>
  <c r="L18" i="198"/>
  <c r="M18" i="198" s="1"/>
  <c r="L17" i="198"/>
  <c r="M17" i="198" s="1"/>
  <c r="L16" i="198"/>
  <c r="M16" i="198" s="1"/>
  <c r="L15" i="198"/>
  <c r="M15" i="198" s="1"/>
  <c r="L14" i="198"/>
  <c r="M14" i="198" s="1"/>
  <c r="L13" i="198"/>
  <c r="M13" i="198" s="1"/>
  <c r="L12" i="198"/>
  <c r="M12" i="198" s="1"/>
  <c r="L11" i="198"/>
  <c r="M11" i="198" s="1"/>
  <c r="L10" i="198"/>
  <c r="M10" i="198" s="1"/>
  <c r="L9" i="198"/>
  <c r="M9" i="198" s="1"/>
  <c r="L8" i="198"/>
  <c r="M8" i="198" s="1"/>
  <c r="L7" i="198"/>
  <c r="M7" i="198" s="1"/>
  <c r="L6" i="198"/>
  <c r="M6" i="198" s="1"/>
  <c r="L5" i="198"/>
  <c r="M5" i="198" s="1"/>
  <c r="L4" i="198"/>
  <c r="AB33" i="197"/>
  <c r="AA33" i="197"/>
  <c r="Z33" i="197"/>
  <c r="Y33" i="197"/>
  <c r="X33" i="197"/>
  <c r="W33" i="197"/>
  <c r="V33" i="197"/>
  <c r="U33" i="197"/>
  <c r="T33" i="197"/>
  <c r="S33" i="197"/>
  <c r="R33" i="197"/>
  <c r="L32" i="197"/>
  <c r="M32" i="197" s="1"/>
  <c r="L31" i="197"/>
  <c r="M31" i="197" s="1"/>
  <c r="L30" i="197"/>
  <c r="M30" i="197" s="1"/>
  <c r="L29" i="197"/>
  <c r="M29" i="197" s="1"/>
  <c r="L28" i="197"/>
  <c r="M28" i="197" s="1"/>
  <c r="L27" i="197"/>
  <c r="M27" i="197" s="1"/>
  <c r="L26" i="197"/>
  <c r="M26" i="197" s="1"/>
  <c r="L25" i="197"/>
  <c r="M25" i="197" s="1"/>
  <c r="L24" i="197"/>
  <c r="M24" i="197" s="1"/>
  <c r="L23" i="197"/>
  <c r="M23" i="197" s="1"/>
  <c r="L22" i="197"/>
  <c r="M22" i="197" s="1"/>
  <c r="L21" i="197"/>
  <c r="M21" i="197" s="1"/>
  <c r="L20" i="197"/>
  <c r="M20" i="197" s="1"/>
  <c r="L19" i="197"/>
  <c r="M19" i="197" s="1"/>
  <c r="L18" i="197"/>
  <c r="M18" i="197" s="1"/>
  <c r="L17" i="197"/>
  <c r="M17" i="197" s="1"/>
  <c r="L16" i="197"/>
  <c r="M16" i="197" s="1"/>
  <c r="L15" i="197"/>
  <c r="M15" i="197" s="1"/>
  <c r="L14" i="197"/>
  <c r="M14" i="197" s="1"/>
  <c r="L13" i="197"/>
  <c r="M13" i="197" s="1"/>
  <c r="L12" i="197"/>
  <c r="M12" i="197" s="1"/>
  <c r="L11" i="197"/>
  <c r="M11" i="197" s="1"/>
  <c r="L10" i="197"/>
  <c r="M10" i="197" s="1"/>
  <c r="L9" i="197"/>
  <c r="M9" i="197" s="1"/>
  <c r="L8" i="197"/>
  <c r="M8" i="197" s="1"/>
  <c r="L7" i="197"/>
  <c r="M7" i="197" s="1"/>
  <c r="L6" i="197"/>
  <c r="M6" i="197" s="1"/>
  <c r="L5" i="197"/>
  <c r="M5" i="197" s="1"/>
  <c r="L4" i="197"/>
  <c r="M4" i="197" s="1"/>
  <c r="AB33" i="196"/>
  <c r="AA33" i="196"/>
  <c r="Z33" i="196"/>
  <c r="Y33" i="196"/>
  <c r="X33" i="196"/>
  <c r="W33" i="196"/>
  <c r="V33" i="196"/>
  <c r="U33" i="196"/>
  <c r="T33" i="196"/>
  <c r="S33" i="196"/>
  <c r="R33" i="196"/>
  <c r="Q33" i="196"/>
  <c r="P33" i="196"/>
  <c r="O33" i="196"/>
  <c r="N33" i="196"/>
  <c r="L32" i="196"/>
  <c r="M32" i="196" s="1"/>
  <c r="L31" i="196"/>
  <c r="M31" i="196" s="1"/>
  <c r="L30" i="196"/>
  <c r="M30" i="196" s="1"/>
  <c r="L29" i="196"/>
  <c r="M29" i="196" s="1"/>
  <c r="L28" i="196"/>
  <c r="M28" i="196" s="1"/>
  <c r="L27" i="196"/>
  <c r="M27" i="196" s="1"/>
  <c r="L26" i="196"/>
  <c r="M26" i="196" s="1"/>
  <c r="L25" i="196"/>
  <c r="M25" i="196" s="1"/>
  <c r="L24" i="196"/>
  <c r="M24" i="196" s="1"/>
  <c r="L23" i="196"/>
  <c r="M23" i="196" s="1"/>
  <c r="L22" i="196"/>
  <c r="M22" i="196" s="1"/>
  <c r="L21" i="196"/>
  <c r="M21" i="196" s="1"/>
  <c r="L20" i="196"/>
  <c r="M20" i="196" s="1"/>
  <c r="L19" i="196"/>
  <c r="M19" i="196" s="1"/>
  <c r="L18" i="196"/>
  <c r="M18" i="196" s="1"/>
  <c r="L17" i="196"/>
  <c r="M17" i="196" s="1"/>
  <c r="L16" i="196"/>
  <c r="M16" i="196" s="1"/>
  <c r="L15" i="196"/>
  <c r="M15" i="196" s="1"/>
  <c r="L14" i="196"/>
  <c r="M14" i="196" s="1"/>
  <c r="L13" i="196"/>
  <c r="M13" i="196" s="1"/>
  <c r="L12" i="196"/>
  <c r="M12" i="196" s="1"/>
  <c r="L11" i="196"/>
  <c r="M11" i="196" s="1"/>
  <c r="L10" i="196"/>
  <c r="M10" i="196" s="1"/>
  <c r="L9" i="196"/>
  <c r="M9" i="196" s="1"/>
  <c r="L8" i="196"/>
  <c r="M8" i="196" s="1"/>
  <c r="L7" i="196"/>
  <c r="M7" i="196" s="1"/>
  <c r="L6" i="196"/>
  <c r="M6" i="196" s="1"/>
  <c r="L5" i="196"/>
  <c r="M5" i="196" s="1"/>
  <c r="L4" i="196"/>
  <c r="M4" i="196" s="1"/>
  <c r="AB33" i="195"/>
  <c r="AA33" i="195"/>
  <c r="Z33" i="195"/>
  <c r="Y33" i="195"/>
  <c r="X33" i="195"/>
  <c r="W33" i="195"/>
  <c r="V33" i="195"/>
  <c r="U33" i="195"/>
  <c r="T33" i="195"/>
  <c r="S33" i="195"/>
  <c r="R33" i="195"/>
  <c r="Q33" i="195"/>
  <c r="N33" i="195"/>
  <c r="L32" i="195"/>
  <c r="M32" i="195" s="1"/>
  <c r="L31" i="195"/>
  <c r="M31" i="195" s="1"/>
  <c r="L30" i="195"/>
  <c r="M30" i="195" s="1"/>
  <c r="L29" i="195"/>
  <c r="M29" i="195" s="1"/>
  <c r="L28" i="195"/>
  <c r="M28" i="195" s="1"/>
  <c r="L27" i="195"/>
  <c r="M27" i="195" s="1"/>
  <c r="L26" i="195"/>
  <c r="M26" i="195" s="1"/>
  <c r="L25" i="195"/>
  <c r="M25" i="195" s="1"/>
  <c r="L24" i="195"/>
  <c r="M24" i="195" s="1"/>
  <c r="L23" i="195"/>
  <c r="M23" i="195" s="1"/>
  <c r="L22" i="195"/>
  <c r="M22" i="195" s="1"/>
  <c r="L21" i="195"/>
  <c r="M21" i="195" s="1"/>
  <c r="L20" i="195"/>
  <c r="M20" i="195" s="1"/>
  <c r="L19" i="195"/>
  <c r="M19" i="195" s="1"/>
  <c r="L18" i="195"/>
  <c r="M18" i="195" s="1"/>
  <c r="L17" i="195"/>
  <c r="M17" i="195" s="1"/>
  <c r="L16" i="195"/>
  <c r="M16" i="195" s="1"/>
  <c r="L15" i="195"/>
  <c r="M15" i="195" s="1"/>
  <c r="L14" i="195"/>
  <c r="M14" i="195" s="1"/>
  <c r="L13" i="195"/>
  <c r="M13" i="195" s="1"/>
  <c r="L12" i="195"/>
  <c r="M12" i="195" s="1"/>
  <c r="L11" i="195"/>
  <c r="M11" i="195" s="1"/>
  <c r="L10" i="195"/>
  <c r="M10" i="195" s="1"/>
  <c r="L9" i="195"/>
  <c r="M9" i="195" s="1"/>
  <c r="L8" i="195"/>
  <c r="M8" i="195" s="1"/>
  <c r="L7" i="195"/>
  <c r="M7" i="195" s="1"/>
  <c r="L6" i="195"/>
  <c r="M6" i="195" s="1"/>
  <c r="L5" i="195"/>
  <c r="M5" i="195" s="1"/>
  <c r="L4" i="195"/>
  <c r="M4" i="195" s="1"/>
  <c r="O33" i="163"/>
  <c r="AB33" i="194"/>
  <c r="AA33" i="194"/>
  <c r="Z33" i="194"/>
  <c r="Y33" i="194"/>
  <c r="X33" i="194"/>
  <c r="W33" i="194"/>
  <c r="V33" i="194"/>
  <c r="U33" i="194"/>
  <c r="T33" i="194"/>
  <c r="S33" i="194"/>
  <c r="R33" i="194"/>
  <c r="Q33" i="194"/>
  <c r="P33" i="194"/>
  <c r="O33" i="194"/>
  <c r="N33" i="194"/>
  <c r="L32" i="194"/>
  <c r="M32" i="194" s="1"/>
  <c r="L31" i="194"/>
  <c r="M31" i="194" s="1"/>
  <c r="L30" i="194"/>
  <c r="M30" i="194" s="1"/>
  <c r="L29" i="194"/>
  <c r="M29" i="194" s="1"/>
  <c r="L28" i="194"/>
  <c r="M28" i="194" s="1"/>
  <c r="L27" i="194"/>
  <c r="M27" i="194" s="1"/>
  <c r="L26" i="194"/>
  <c r="M26" i="194" s="1"/>
  <c r="L25" i="194"/>
  <c r="M25" i="194" s="1"/>
  <c r="L24" i="194"/>
  <c r="M24" i="194" s="1"/>
  <c r="L23" i="194"/>
  <c r="M23" i="194" s="1"/>
  <c r="L22" i="194"/>
  <c r="M22" i="194" s="1"/>
  <c r="L21" i="194"/>
  <c r="M21" i="194" s="1"/>
  <c r="L20" i="194"/>
  <c r="M20" i="194" s="1"/>
  <c r="L19" i="194"/>
  <c r="M19" i="194" s="1"/>
  <c r="L18" i="194"/>
  <c r="M18" i="194" s="1"/>
  <c r="L17" i="194"/>
  <c r="M17" i="194" s="1"/>
  <c r="L16" i="194"/>
  <c r="M16" i="194" s="1"/>
  <c r="L15" i="194"/>
  <c r="M15" i="194" s="1"/>
  <c r="L14" i="194"/>
  <c r="M14" i="194" s="1"/>
  <c r="L13" i="194"/>
  <c r="M13" i="194" s="1"/>
  <c r="L12" i="194"/>
  <c r="M12" i="194" s="1"/>
  <c r="L11" i="194"/>
  <c r="M11" i="194" s="1"/>
  <c r="L10" i="194"/>
  <c r="M10" i="194" s="1"/>
  <c r="L9" i="194"/>
  <c r="M9" i="194" s="1"/>
  <c r="L8" i="194"/>
  <c r="M8" i="194" s="1"/>
  <c r="L7" i="194"/>
  <c r="M7" i="194" s="1"/>
  <c r="L6" i="194"/>
  <c r="M6" i="194" s="1"/>
  <c r="L5" i="194"/>
  <c r="M5" i="194" s="1"/>
  <c r="L4" i="194"/>
  <c r="M4" i="194" s="1"/>
  <c r="AB33" i="190"/>
  <c r="AA33" i="190"/>
  <c r="Z33" i="190"/>
  <c r="Y33" i="190"/>
  <c r="X33" i="190"/>
  <c r="W33" i="190"/>
  <c r="V33" i="190"/>
  <c r="U33" i="190"/>
  <c r="T33" i="190"/>
  <c r="S33" i="190"/>
  <c r="R33" i="190"/>
  <c r="Q33" i="190"/>
  <c r="P33" i="190"/>
  <c r="O33" i="190"/>
  <c r="N33" i="190"/>
  <c r="L32" i="190"/>
  <c r="M32" i="190" s="1"/>
  <c r="L31" i="190"/>
  <c r="M31" i="190" s="1"/>
  <c r="L30" i="190"/>
  <c r="M30" i="190" s="1"/>
  <c r="L29" i="190"/>
  <c r="M29" i="190" s="1"/>
  <c r="L28" i="190"/>
  <c r="M28" i="190" s="1"/>
  <c r="L27" i="190"/>
  <c r="M27" i="190" s="1"/>
  <c r="L26" i="190"/>
  <c r="M26" i="190" s="1"/>
  <c r="L25" i="190"/>
  <c r="M25" i="190" s="1"/>
  <c r="L24" i="190"/>
  <c r="M24" i="190" s="1"/>
  <c r="L23" i="190"/>
  <c r="M23" i="190" s="1"/>
  <c r="L22" i="190"/>
  <c r="M22" i="190" s="1"/>
  <c r="M21" i="190"/>
  <c r="L21" i="190"/>
  <c r="L20" i="190"/>
  <c r="M20" i="190" s="1"/>
  <c r="M19" i="190"/>
  <c r="L19" i="190"/>
  <c r="L18" i="190"/>
  <c r="M18" i="190" s="1"/>
  <c r="L17" i="190"/>
  <c r="M17" i="190" s="1"/>
  <c r="L16" i="190"/>
  <c r="M16" i="190" s="1"/>
  <c r="L15" i="190"/>
  <c r="M15" i="190" s="1"/>
  <c r="L14" i="190"/>
  <c r="M14" i="190" s="1"/>
  <c r="L13" i="190"/>
  <c r="M13" i="190" s="1"/>
  <c r="L12" i="190"/>
  <c r="M12" i="190" s="1"/>
  <c r="L11" i="190"/>
  <c r="M11" i="190" s="1"/>
  <c r="L10" i="190"/>
  <c r="M10" i="190" s="1"/>
  <c r="L9" i="190"/>
  <c r="M9" i="190" s="1"/>
  <c r="L8" i="190"/>
  <c r="M8" i="190" s="1"/>
  <c r="L7" i="190"/>
  <c r="M7" i="190" s="1"/>
  <c r="L6" i="190"/>
  <c r="M6" i="190" s="1"/>
  <c r="L5" i="190"/>
  <c r="M5" i="190" s="1"/>
  <c r="L4" i="190"/>
  <c r="M4" i="190" s="1"/>
  <c r="P33" i="163"/>
  <c r="R33" i="163"/>
  <c r="Q33" i="163"/>
  <c r="S33" i="163"/>
  <c r="T33" i="163"/>
  <c r="U33" i="163"/>
  <c r="V33" i="163"/>
  <c r="W33" i="163"/>
  <c r="X33" i="163"/>
  <c r="Y33" i="163"/>
  <c r="Z33" i="163"/>
  <c r="AA33" i="163"/>
  <c r="AB33" i="163"/>
  <c r="AC33" i="163"/>
  <c r="M4" i="204" l="1"/>
  <c r="L33" i="204"/>
  <c r="L33" i="211"/>
  <c r="M4" i="205"/>
  <c r="L33" i="205"/>
  <c r="M4" i="207"/>
  <c r="L33" i="207"/>
  <c r="M4" i="206"/>
  <c r="L33" i="206"/>
  <c r="M4" i="208"/>
  <c r="L33" i="208"/>
  <c r="M4" i="210"/>
  <c r="L33" i="210"/>
  <c r="M4" i="203"/>
  <c r="L33" i="203"/>
  <c r="M4" i="199"/>
  <c r="L33" i="199"/>
  <c r="M4" i="198"/>
  <c r="L33" i="198"/>
  <c r="M21" i="206"/>
  <c r="M7" i="210"/>
  <c r="M4" i="211"/>
  <c r="M32" i="163"/>
  <c r="M31" i="163"/>
  <c r="M30" i="163"/>
  <c r="M29" i="163"/>
  <c r="M28" i="163"/>
  <c r="M27" i="163"/>
  <c r="M26" i="163"/>
  <c r="M25" i="163"/>
  <c r="M24" i="163"/>
  <c r="M23" i="163"/>
  <c r="M22" i="163"/>
  <c r="M21" i="163"/>
  <c r="N21" i="163" s="1"/>
  <c r="M20" i="163"/>
  <c r="M19" i="163"/>
  <c r="M18" i="163"/>
  <c r="M17" i="163"/>
  <c r="M16" i="163"/>
  <c r="M15" i="163"/>
  <c r="M14" i="163"/>
  <c r="M13" i="163"/>
  <c r="M12" i="163"/>
  <c r="M11" i="163"/>
  <c r="M10" i="163"/>
  <c r="M9" i="163"/>
  <c r="M8" i="163"/>
  <c r="M7" i="163"/>
  <c r="N7" i="163" s="1"/>
  <c r="M6" i="163"/>
  <c r="M5" i="163"/>
  <c r="M4" i="163"/>
  <c r="N4" i="163" s="1"/>
  <c r="L21" i="212" l="1"/>
  <c r="O21" i="212" s="1"/>
  <c r="L4" i="212"/>
  <c r="O4" i="212" s="1"/>
  <c r="N19" i="163"/>
  <c r="L19" i="212"/>
  <c r="N25" i="163"/>
  <c r="L25" i="212"/>
  <c r="N31" i="163"/>
  <c r="L31" i="212"/>
  <c r="N10" i="163"/>
  <c r="L10" i="212"/>
  <c r="N22" i="163"/>
  <c r="L22" i="212"/>
  <c r="N28" i="163"/>
  <c r="L28" i="212"/>
  <c r="N9" i="163"/>
  <c r="L9" i="212"/>
  <c r="N15" i="163"/>
  <c r="L15" i="212"/>
  <c r="N27" i="163"/>
  <c r="L27" i="212"/>
  <c r="N5" i="163"/>
  <c r="L5" i="212"/>
  <c r="N17" i="163"/>
  <c r="L17" i="212"/>
  <c r="N23" i="163"/>
  <c r="L23" i="212"/>
  <c r="N29" i="163"/>
  <c r="L29" i="212"/>
  <c r="L7" i="212"/>
  <c r="N6" i="163"/>
  <c r="L6" i="212"/>
  <c r="N18" i="163"/>
  <c r="L18" i="212"/>
  <c r="N24" i="163"/>
  <c r="L24" i="212"/>
  <c r="N30" i="163"/>
  <c r="L30" i="212"/>
  <c r="N8" i="163"/>
  <c r="L8" i="212"/>
  <c r="N14" i="163"/>
  <c r="L14" i="212"/>
  <c r="N20" i="163"/>
  <c r="L20" i="212"/>
  <c r="N26" i="163"/>
  <c r="L26" i="212"/>
  <c r="N32" i="163"/>
  <c r="L32" i="212"/>
  <c r="N13" i="163"/>
  <c r="L13" i="212"/>
  <c r="N12" i="163"/>
  <c r="L12" i="212"/>
  <c r="N11" i="163"/>
  <c r="L11" i="212"/>
  <c r="N16" i="163"/>
  <c r="L16" i="212"/>
  <c r="M4" i="212" l="1"/>
  <c r="M21" i="212"/>
  <c r="O26" i="212"/>
  <c r="M26" i="212"/>
  <c r="O23" i="212"/>
  <c r="M23" i="212"/>
  <c r="O27" i="212"/>
  <c r="M27" i="212"/>
  <c r="O28" i="212"/>
  <c r="M28" i="212"/>
  <c r="M31" i="212"/>
  <c r="O31" i="212"/>
  <c r="O20" i="212"/>
  <c r="M20" i="212"/>
  <c r="M30" i="212"/>
  <c r="O30" i="212"/>
  <c r="O6" i="212"/>
  <c r="M6" i="212"/>
  <c r="O17" i="212"/>
  <c r="M17" i="212"/>
  <c r="O15" i="212"/>
  <c r="M15" i="212"/>
  <c r="O22" i="212"/>
  <c r="M22" i="212"/>
  <c r="O25" i="212"/>
  <c r="M25" i="212"/>
  <c r="O32" i="212"/>
  <c r="M32" i="212"/>
  <c r="O14" i="212"/>
  <c r="M14" i="212"/>
  <c r="M24" i="212"/>
  <c r="O24" i="212"/>
  <c r="M7" i="212"/>
  <c r="O7" i="212"/>
  <c r="O29" i="212"/>
  <c r="M29" i="212"/>
  <c r="O5" i="212"/>
  <c r="M5" i="212"/>
  <c r="O9" i="212"/>
  <c r="M9" i="212"/>
  <c r="O10" i="212"/>
  <c r="M10" i="212"/>
  <c r="M19" i="212"/>
  <c r="O19" i="212"/>
  <c r="O8" i="212"/>
  <c r="M8" i="212"/>
  <c r="M18" i="212"/>
  <c r="O18" i="212"/>
  <c r="M13" i="212"/>
  <c r="O13" i="212"/>
  <c r="M12" i="212"/>
  <c r="O12" i="212"/>
  <c r="O11" i="212"/>
  <c r="M11" i="212"/>
  <c r="O16" i="212"/>
  <c r="M16" i="212"/>
  <c r="O33" i="212" l="1"/>
  <c r="F39" i="212" s="1"/>
  <c r="F41" i="2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LETÍCIA-SEGECON/FPOLIS</author>
  </authors>
  <commentList>
    <comment ref="K8" authorId="0" shapeId="0" xr:uid="{BD3D07AA-E783-43DE-BCD1-340B09858DC6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11/09/2024: CEDIDO À FAED: 20.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- SEGECON FPOLIS</author>
    <author>LETICIA KOSLOWSKY MEES MATTOS</author>
  </authors>
  <commentList>
    <comment ref="K8" authorId="0" shapeId="0" xr:uid="{C01A88C3-FA4E-466C-898D-F96B1B03326E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10/04/2024: RECEBIDO DO CEART: 10.
</t>
        </r>
      </text>
    </comment>
    <comment ref="K21" authorId="1" shapeId="0" xr:uid="{56BB2C44-5ADA-4C3C-8ECC-BFB3FB5AD834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19/03/2024: CEDIDO AO CEO: 62.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LETÍCIA-SEGECON/FPOLIS</author>
  </authors>
  <commentList>
    <comment ref="K30" authorId="0" shapeId="0" xr:uid="{381ED661-008C-4BCA-9C17-55E27762B7D6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18/09/2024: CEDIDO AO CAV: 2008.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LETÍCIA-SEGECON/FPOLIS</author>
  </authors>
  <commentList>
    <comment ref="K6" authorId="0" shapeId="0" xr:uid="{2DAFDD02-70F5-4D33-8CC8-A14928BB460A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16/09/2024: RECEBIDO DO CEO: 05.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- SEGECON FPOLIS</author>
    <author>LETICIA KOSLOWSKY MEES MATTOS</author>
  </authors>
  <commentList>
    <comment ref="K8" authorId="0" shapeId="0" xr:uid="{67AB7491-722D-465F-8708-E02A3B01FA51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17/06/24: RECEBIDO DA ESAG: 05.</t>
        </r>
      </text>
    </comment>
    <comment ref="K13" authorId="1" shapeId="0" xr:uid="{4E6295CA-F78E-41C6-B5C3-3F55B7F749EE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25/07/2024: RECEBIDO DA REITORIA/SECOM: 02.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KOSLOWSKY MEES MATTOS</author>
  </authors>
  <commentList>
    <comment ref="L11" authorId="0" shapeId="0" xr:uid="{379AAFD5-48A2-471F-A353-F1405F556BD5}">
      <text>
        <r>
          <rPr>
            <b/>
            <sz val="9"/>
            <color indexed="81"/>
            <rFont val="Segoe UI"/>
            <family val="2"/>
          </rPr>
          <t>LETICIA - SEGECON/FPOLIS:</t>
        </r>
        <r>
          <rPr>
            <sz val="9"/>
            <color indexed="81"/>
            <rFont val="Segoe UI"/>
            <family val="2"/>
          </rPr>
          <t xml:space="preserve">
16/08/2024: CEDIDO AO CEFID: 01.</t>
        </r>
      </text>
    </comment>
    <comment ref="P11" authorId="0" shapeId="0" xr:uid="{14D5784B-D8FA-4787-9A6D-ADB2E966C68D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DEMANDA REITORIA.</t>
        </r>
      </text>
    </comment>
    <comment ref="P12" authorId="0" shapeId="0" xr:uid="{41890DFD-9EB2-41B0-B629-A03036FFA910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DEMANDA: 
03 - REITORIA
08 - COVEST</t>
        </r>
      </text>
    </comment>
    <comment ref="L13" authorId="0" shapeId="0" xr:uid="{589DC67A-A530-4945-9A63-403382757FE8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25/07/2024: CEDIDO AO CESFI: 02.</t>
        </r>
      </text>
    </comment>
    <comment ref="P13" authorId="0" shapeId="0" xr:uid="{A7C89D23-38E2-41F2-9EAD-0304A64388F0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DEMANDA: 
04 - REITORIA
16 - COVEST</t>
        </r>
      </text>
    </comment>
    <comment ref="L32" authorId="0" shapeId="0" xr:uid="{837A392F-05E9-4448-97C6-3D96D15AA1A5}">
      <text>
        <r>
          <rPr>
            <b/>
            <sz val="10"/>
            <color indexed="81"/>
            <rFont val="Segoe UI"/>
            <family val="2"/>
          </rPr>
          <t>LETICIA -SEGECON/FPOLIS:</t>
        </r>
        <r>
          <rPr>
            <sz val="10"/>
            <color indexed="81"/>
            <rFont val="Segoe UI"/>
            <family val="2"/>
          </rPr>
          <t xml:space="preserve">
21/08/2024: RECEBIDO DO CEFID: 2000.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- SEGECON FPOLIS</author>
  </authors>
  <commentList>
    <comment ref="K13" authorId="0" shapeId="0" xr:uid="{EDB3C0AE-5B5A-410E-955B-4F74A6DF7C90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27/06/2024: RECEBIDO DA ESAG: 01.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- SEGECON FPOLIS</author>
  </authors>
  <commentList>
    <comment ref="K8" authorId="0" shapeId="0" xr:uid="{8697C9A5-7FEB-409A-AF2D-476D5C5DE821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17/06/24: CEDIDO AO CESFI: 05.</t>
        </r>
      </text>
    </comment>
    <comment ref="K13" authorId="0" shapeId="0" xr:uid="{0BBDBB54-AA62-4D86-9BD4-186098512EFC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27/06/2024: CEDIDO À REITORIA/MESC: 01.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- SEGECON FPOLIS</author>
  </authors>
  <commentList>
    <comment ref="K8" authorId="0" shapeId="0" xr:uid="{C5FAAB40-CB12-4969-AD0D-FCF5E2F9951B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10/04/2024: CEDIDO AO CEPLAN: 10.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LETÍCIA-SEGECON/FPOLIS</author>
  </authors>
  <commentList>
    <comment ref="K8" authorId="0" shapeId="0" xr:uid="{ECF42FFD-1312-480D-9267-7555DF64EDE0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11/09/2024: RECEBIDO DA PROEX: 20.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KOSLOWSKY MEES MATTOS</author>
  </authors>
  <commentList>
    <comment ref="K11" authorId="0" shapeId="0" xr:uid="{9352FADE-1A0E-42A3-A1BC-6D3C2BFBD71B}">
      <text>
        <r>
          <rPr>
            <b/>
            <sz val="9"/>
            <color indexed="81"/>
            <rFont val="Segoe UI"/>
            <family val="2"/>
          </rPr>
          <t>LETICIA - SEGECON/FPOLIS:</t>
        </r>
        <r>
          <rPr>
            <sz val="9"/>
            <color indexed="81"/>
            <rFont val="Segoe UI"/>
            <family val="2"/>
          </rPr>
          <t xml:space="preserve">
16/08/2024: RECEBIDO DA REITORIA/SECOM: 01.</t>
        </r>
      </text>
    </comment>
    <comment ref="K32" authorId="0" shapeId="0" xr:uid="{09967806-0135-46C5-85A7-EEC9A43699EE}">
      <text>
        <r>
          <rPr>
            <b/>
            <sz val="10"/>
            <color indexed="81"/>
            <rFont val="Segoe UI"/>
            <family val="2"/>
          </rPr>
          <t>LETICIA - SEGECON/FPOLIS:</t>
        </r>
        <r>
          <rPr>
            <sz val="10"/>
            <color indexed="81"/>
            <rFont val="Segoe UI"/>
            <family val="2"/>
          </rPr>
          <t xml:space="preserve">
21/08/2024: CEDIDO À REITORIA/SECOM: 2000.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LETÍCIA-SEGECON/FPOLIS</author>
  </authors>
  <commentList>
    <comment ref="K30" authorId="0" shapeId="0" xr:uid="{4CEF8F82-8854-4B1B-B97B-A87C3F61B222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18/09/2024: RECEBIDO DO CEAVI: 2008.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LETÍCIA-SEGECON/FPOLIS</author>
    <author>LETICIA KOSLOWSKY MEES MATTOS</author>
  </authors>
  <commentList>
    <comment ref="K6" authorId="0" shapeId="0" xr:uid="{C3F5E0C2-5F36-4A16-B019-4DE18D6BB90F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16/09/2024: CEDIDO AO CERES: 05.</t>
        </r>
      </text>
    </comment>
    <comment ref="K21" authorId="1" shapeId="0" xr:uid="{2FE88A7B-95C3-4321-8ABF-D8A919843B09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19/03/2024: RECEBIDO DO CEPLAN: 62.</t>
        </r>
      </text>
    </comment>
  </commentList>
</comments>
</file>

<file path=xl/sharedStrings.xml><?xml version="1.0" encoding="utf-8"?>
<sst xmlns="http://schemas.openxmlformats.org/spreadsheetml/2006/main" count="4155" uniqueCount="179">
  <si>
    <t>Saldo / Automático</t>
  </si>
  <si>
    <t>...../...../......</t>
  </si>
  <si>
    <t>ALERTA</t>
  </si>
  <si>
    <t>Item</t>
  </si>
  <si>
    <t>Unidade</t>
  </si>
  <si>
    <t>Lote</t>
  </si>
  <si>
    <t>Qtde Registrada</t>
  </si>
  <si>
    <t>Valor Total Utilizado</t>
  </si>
  <si>
    <t>Valor Utilizado</t>
  </si>
  <si>
    <t>% Aditivos</t>
  </si>
  <si>
    <t>% Utilizado</t>
  </si>
  <si>
    <t>Dimensões</t>
  </si>
  <si>
    <t xml:space="preserve">Placa em PVC, branca, impressão digital 4x0 cores, resolução mínima 300dpi's e espessura de 2mm, acabamento corte a laser, inclui adequação de layout, instalada com fita. </t>
  </si>
  <si>
    <t>Especificação</t>
  </si>
  <si>
    <t>Grupo-Classe</t>
  </si>
  <si>
    <t>Código NUC</t>
  </si>
  <si>
    <t>02-12</t>
  </si>
  <si>
    <t>50031-001</t>
  </si>
  <si>
    <t>Empresa</t>
  </si>
  <si>
    <t>até 100 un.</t>
  </si>
  <si>
    <t>101 a 500 un.</t>
  </si>
  <si>
    <t>100 a 1.000 un.</t>
  </si>
  <si>
    <t>acima de 1.001 un.</t>
  </si>
  <si>
    <t>100 a 500 un.</t>
  </si>
  <si>
    <t>Peça</t>
  </si>
  <si>
    <t>CARTAZ FORMATO A2; FORMATO A2 = 42 (largura) x 60 (altura) cm; Papel Couchê Brilho, com gramatura 115 G; COR DE IMPRESSÃO 4 CORES (Colorido) - impressão só frente (sem verso)</t>
  </si>
  <si>
    <t>CARTAZ FORMATO A3; FORMATO A3 = 30 (largura) x 42 (altura) cm; Papel Couchê Brilho, com gramatura 115 G; COR DE IMPRESSÃO 4 CORES (Colorido) - impressão só frente (sem verso)</t>
  </si>
  <si>
    <t>CARTÃO DE VISITA; FORMATO = 9 (largura) X 5 (altura) cm; Papel Couchê Fosco, com gramatura 240 G; COR DE IMPRESSÃO 4 CORES (Colorido) - impressão frente e verso</t>
  </si>
  <si>
    <t>Preço  Unitário</t>
  </si>
  <si>
    <t xml:space="preserve">Valor Total da Ata </t>
  </si>
  <si>
    <t>OS nº   XXXX/2024 Qtde. DT</t>
  </si>
  <si>
    <t>CENTRO PARTICIPANTE: REITORIA/SECOM</t>
  </si>
  <si>
    <t>GL EDITORA GRÁFICA LTDA</t>
  </si>
  <si>
    <r>
      <t xml:space="preserve">OBJETO: </t>
    </r>
    <r>
      <rPr>
        <b/>
        <sz val="10"/>
        <rFont val="Calibri"/>
        <family val="2"/>
        <scheme val="minor"/>
      </rPr>
      <t>CONTRATAÇÃO DE EMPRESA ESPECIALIZADA EM SERVIÇOS GRÁFICOS (IMPRESSOS ADAPTADOS, BANNERS, FRONTLIGHT, ADESIVOS, ENTRE OUTROS) PARA A UDESC</t>
    </r>
  </si>
  <si>
    <r>
      <t>VIGÊNCIA DA ATA: 19/02/24</t>
    </r>
    <r>
      <rPr>
        <b/>
        <sz val="10"/>
        <rFont val="Calibri"/>
        <family val="2"/>
        <scheme val="minor"/>
      </rPr>
      <t xml:space="preserve"> até 19/02/25</t>
    </r>
  </si>
  <si>
    <t>Banner em lona, impressão digital 4x0 cores, resolução mínima 720 dpi's e 280 g/m² de gramatura mínima; e suporte: 
1) em madeira em duas das menores extremidades e acabamento com ponteira de PVC (grampeada)  e corda trançada de no mínimo 4mm e de resistência suficiente e compatível com o banner; ou 
2) com ilhóses dispostos de 20 em 20 cm, em ferro ou alumínio e de diâmetro compatível com a corda utilizada - corda trançada de no mínimo 4mm e de resistência suficiente e compatível com o banner.</t>
  </si>
  <si>
    <t>50 X 70cm</t>
  </si>
  <si>
    <t>90 X 150cm</t>
  </si>
  <si>
    <t>110 X 150cm</t>
  </si>
  <si>
    <t>130 X 180cm</t>
  </si>
  <si>
    <t>80 X 120cm</t>
  </si>
  <si>
    <t>Banner em papel sulfite - impressão digital 4x0 cores, resolução mínima 720 dpi's e 120 g/m² de gramatura mínima; e suporte: 
1) em madeira em duas das menores extremidades e acabamento com ponteira de PVC (grampeada)  e corda trançada de no mínimo 4mm e de resistência suficiente e compatível com o banner; ou 
2) Perfil C de plástico para acabamento de faixas e banners com 16 mm - e corda trançada de no mínimo 4mm e de resistência suficiente e compatível com o banner.</t>
  </si>
  <si>
    <t xml:space="preserve">90 X 120cm </t>
  </si>
  <si>
    <t>A A MAINARDES LTDA</t>
  </si>
  <si>
    <t>Detalhamento</t>
  </si>
  <si>
    <t>339039.63</t>
  </si>
  <si>
    <t>Frontlight em lona, impressão digital 4x0 cores, resolução mínima 1200 dpi's e 440 g/m² de gramatura mínima; fixado com ilhóses dispostos de 20 em 20 cm, em ferro ou alumínio e de diâmetro compatível com a corda utilizada - corda trançada de no mínimo 4mm e de resistência suficiente e compatível com o frontlight. INSTALADO E RETIRADO.</t>
  </si>
  <si>
    <t>255 X 275cm</t>
  </si>
  <si>
    <t xml:space="preserve">295 X  875cm   </t>
  </si>
  <si>
    <t>310 X 914cm</t>
  </si>
  <si>
    <t>3D IMPRESSÃO DIGITAL LTDA</t>
  </si>
  <si>
    <t>Adesivo em vinil, impressão digital 4x0 cores, resolução mínima 300 dpi's e 26 a 30 g/m² de gramatura mínima de cola; acabamento meio corte especial com faca.</t>
  </si>
  <si>
    <t>75cm X metro linear</t>
  </si>
  <si>
    <t>99 x 44,5cm</t>
  </si>
  <si>
    <t>Metro</t>
  </si>
  <si>
    <t>Adesivo recortado em vinil colorido (cores diversas a escolher), para adesivagem.</t>
  </si>
  <si>
    <t>90cm x metro linear</t>
  </si>
  <si>
    <t>Crachá c/ cordão</t>
  </si>
  <si>
    <t>Crachá em cartão PVC laminado branco, impressão digital 4x1 cores, resolução mínima 300 dpi's e espessura de 0,70 a 0,80mm cantos arredondados, com perfuração entre 15 a 20mm compatível com grampo de metal tipo jacaré do cordão. Deverá acompanhar o desenvolvimento da arte para aprovação pela UDESC. Acompanha cordão para crachá personalizado em impressão digital, com grampo de metal tipo jacaré, em 100% poliéster. Crachá  5,4 X 8,60cm, cordão 1,3 a 1,6 X 80 a 90cm.</t>
  </si>
  <si>
    <t xml:space="preserve">Placa em PVC branco, impressão digital 4x0 cores, resolução mínima 300 dpi's e espessura de 2mm, com fixação dupla face de espuma acrílica para ambiente externo de no mínimo 20mm de largura e de no mínimo 10cm de tamanho para cada 150g de placa. </t>
  </si>
  <si>
    <t>200 X 100cm</t>
  </si>
  <si>
    <t>70 x 35cm</t>
  </si>
  <si>
    <t>14 x 14cm</t>
  </si>
  <si>
    <t>MULTYGRAFHIC EDITORA LTDA</t>
  </si>
  <si>
    <t>CARTAZ. Formato 30 (largura) x 40 (altura) cm; Impresso em papel fotográfico de alta qualidade, brilho, com gramatura 200g; qualidade de impressão de pelo menos 300 DPIs; Impressão colorida 4 cores - impressão só frente (sem verso)</t>
  </si>
  <si>
    <t>30 x 40 cm</t>
  </si>
  <si>
    <t>RB FLEXO LTDA</t>
  </si>
  <si>
    <t>FLYER FRENTE E VERSO; FORMATO A5 = 15 (largura) X 21 (altura) cm; Papel Couchê Brilho, com gramatura 115 G; COR DE IMPRESSÃO 4 CORES (Colorido) - impressão frente e verso</t>
  </si>
  <si>
    <r>
      <t>FOLDER FRENTE E VERSO; FORMATO A4 = 29,7 (largura) X 21 (altura) cm; Papel Couchê Brilho ou Fosco, com gramatura 115 G; COR DE IMPRESSÃO 4 CORES (Colorido) - impressão frente e verso.</t>
    </r>
    <r>
      <rPr>
        <sz val="10"/>
        <color rgb="FFFF0000"/>
        <rFont val="Calibri"/>
        <family val="2"/>
        <scheme val="minor"/>
      </rPr>
      <t xml:space="preserve"> Com UMA dobra. </t>
    </r>
  </si>
  <si>
    <r>
      <t xml:space="preserve">FOLDER. Formato aberto: 39 X 28 cm; cor de impressão 4 cores (colorido - impressão frente e verso); papel couchê fosco, gramatura 150g; acabamento: folder dobrado em 3 partes iguais. </t>
    </r>
    <r>
      <rPr>
        <sz val="10"/>
        <color rgb="FFFF0000"/>
        <rFont val="Calibri"/>
        <family val="2"/>
        <scheme val="minor"/>
      </rPr>
      <t>DUAS dobras</t>
    </r>
  </si>
  <si>
    <t>PROCESSO: PE 1755/2023 - SGPE 51233/2023</t>
  </si>
  <si>
    <t>CENTRO PARTICIPANTE: REITORIA/BU</t>
  </si>
  <si>
    <t>CENTRO PARTICIPANTE: REITORIA/SCII</t>
  </si>
  <si>
    <t>CENTRO PARTICIPANTE: REITORIA/PROEX</t>
  </si>
  <si>
    <t>CENTRO PARTICIPANTE: REITORIA/MUSEU</t>
  </si>
  <si>
    <t>CENTRO PARTICIPANTE: ESAG</t>
  </si>
  <si>
    <t>CENTRO PARTICIPANTE: CEART</t>
  </si>
  <si>
    <t>CENTRO PARTICIPANTE: FAED</t>
  </si>
  <si>
    <t>CENTRO PARTICIPANTE: CEAD</t>
  </si>
  <si>
    <t>CENTRO PARTICIPANTE: CEFID</t>
  </si>
  <si>
    <t>CENTRO PARTICIPANTE: CAV</t>
  </si>
  <si>
    <t>CENTRO PARTICIPANTE: CEO</t>
  </si>
  <si>
    <t>CENTRO PARTICIPANTE: CEPLAN</t>
  </si>
  <si>
    <t>CENTRO PARTICIPANTE: CEAVI</t>
  </si>
  <si>
    <t>CENTRO PARTICIPANTE: CCT</t>
  </si>
  <si>
    <t>CENTRO PARTICIPANTE: CERES</t>
  </si>
  <si>
    <t>CENTRO PARTICIPANTE: CESFI</t>
  </si>
  <si>
    <t>CENTRO PARTICIPANTE: CESMO</t>
  </si>
  <si>
    <t>Qtde Utilizada</t>
  </si>
  <si>
    <t>Saldo</t>
  </si>
  <si>
    <t>Valor total Registrado</t>
  </si>
  <si>
    <t>CENTRO PARTICIPANTE: GESTOR</t>
  </si>
  <si>
    <t>OS nº 249/2024 Qtde. DT</t>
  </si>
  <si>
    <r>
      <rPr>
        <b/>
        <sz val="10"/>
        <rFont val="Calibri"/>
        <family val="2"/>
        <scheme val="minor"/>
      </rPr>
      <t>OBJETO:</t>
    </r>
    <r>
      <rPr>
        <sz val="10"/>
        <rFont val="Calibri"/>
        <family val="2"/>
        <scheme val="minor"/>
      </rPr>
      <t xml:space="preserve"> CONTRATAÇÃO DE EMPRESA ESPECIALIZADA EM SERVIÇOS GRÁFICOS (IMPRESSOS ADAPTADOS, BANNERS, FRONTLIGHT, ADESIVOS, ENTRE OUTROS) PARA A UDESC</t>
    </r>
  </si>
  <si>
    <t>OS nº  515/2024 Qtde. DT</t>
  </si>
  <si>
    <t>OS nº  516/2024 Qtde. DT</t>
  </si>
  <si>
    <t>OS nº 1000/2024 Qtde. DT</t>
  </si>
  <si>
    <r>
      <t xml:space="preserve">OBS: </t>
    </r>
    <r>
      <rPr>
        <b/>
        <u/>
        <sz val="11"/>
        <rFont val="Calibri"/>
        <family val="2"/>
        <scheme val="minor"/>
      </rPr>
      <t>VALOR MÍNIMO</t>
    </r>
    <r>
      <rPr>
        <b/>
        <sz val="11"/>
        <rFont val="Calibri"/>
        <family val="2"/>
        <scheme val="minor"/>
      </rPr>
      <t xml:space="preserve"> DA OS: </t>
    </r>
    <r>
      <rPr>
        <b/>
        <u/>
        <sz val="11"/>
        <rFont val="Calibri"/>
        <family val="2"/>
        <scheme val="minor"/>
      </rPr>
      <t>R$ 300,00</t>
    </r>
  </si>
  <si>
    <t>OS nº 1099/2024 Qtde. DT</t>
  </si>
  <si>
    <t>OS nº  513/2024 Qtde. DT</t>
  </si>
  <si>
    <t>OS nº   1536/2024 Qtde. DT</t>
  </si>
  <si>
    <t>OS nº   1538/2024 Qtde. DT</t>
  </si>
  <si>
    <t>OS nº   1539/2024 Qtde. DT</t>
  </si>
  <si>
    <t>OS nº   1585/2024 Qtde. DT</t>
  </si>
  <si>
    <t>OS nº   1587/2024 Qtde. DT</t>
  </si>
  <si>
    <t>OS nº 1934/2024 Qtde. DT</t>
  </si>
  <si>
    <t>OS nº   1941/2024 Qtde. DT</t>
  </si>
  <si>
    <t>OS nº 1965/2024 Qtde. DT</t>
  </si>
  <si>
    <t>OS nº   2063/2024 Qtde. DT</t>
  </si>
  <si>
    <t>OS nº   474/2024                GL</t>
  </si>
  <si>
    <t>OS nº   1108/2024        AA Mainardes</t>
  </si>
  <si>
    <t>OS 1258/2024     3D</t>
  </si>
  <si>
    <t>OS nº   1433/2024
GL</t>
  </si>
  <si>
    <t>OS nº   261/2024 Qtde. DT</t>
  </si>
  <si>
    <t>OS nº   402/2024 Qtde. DT</t>
  </si>
  <si>
    <t>OS nº   404/2024 Qtde. DT</t>
  </si>
  <si>
    <t>OS nº   868/2024 Qtde. DT</t>
  </si>
  <si>
    <t>OS nº   1129/2024 Qtde. DT</t>
  </si>
  <si>
    <t>OS nº   1469/2024 Qtde. DT</t>
  </si>
  <si>
    <t>OS nº   1472/2024 Qtde. DT</t>
  </si>
  <si>
    <t>OS nº   1494/2024 Qtde. DT</t>
  </si>
  <si>
    <t xml:space="preserve">OS nº   450/2024 </t>
  </si>
  <si>
    <t xml:space="preserve">OS nº  970/2024 </t>
  </si>
  <si>
    <t xml:space="preserve">OS nº   1020/2024 </t>
  </si>
  <si>
    <t xml:space="preserve">OS nº   1071/2024 </t>
  </si>
  <si>
    <t>OS nº   1115/2024</t>
  </si>
  <si>
    <t>OS nº   0284/2024 Qtde. DT</t>
  </si>
  <si>
    <t>OS nº   0576/2024   Qtde. DT</t>
  </si>
  <si>
    <t>OS nº 1271/2024 Qtde. DT</t>
  </si>
  <si>
    <t>OS nº   1603/2024 Qtde. DT</t>
  </si>
  <si>
    <t>OS nº   510/2024 Qtde. DT</t>
  </si>
  <si>
    <t>OS nº   718/2024 Qtde. DT</t>
  </si>
  <si>
    <t>OS nº   747/2024 Qtde. DT</t>
  </si>
  <si>
    <t>OS nº   929/2024 Qtde. DT</t>
  </si>
  <si>
    <t>OS nº   972/2024 Qtde. DT</t>
  </si>
  <si>
    <t>OS nº   1058/2024 Qtde. DT</t>
  </si>
  <si>
    <t>OS nº   1118/2024 Qtde. DT</t>
  </si>
  <si>
    <t>OS nº   1421/2024 Qtde. DT</t>
  </si>
  <si>
    <t>27/03/2024
Murilo - Eventos</t>
  </si>
  <si>
    <t xml:space="preserve">11/04/2024
Luciano - PPGEC e Murilo Eventos </t>
  </si>
  <si>
    <t>19/04/2024
Murilo - Eventos</t>
  </si>
  <si>
    <t>07/05/2024
Murilo - Eventos</t>
  </si>
  <si>
    <t>13/05/2024
Murilo - Eventos</t>
  </si>
  <si>
    <t>22/05/2024
Murilo - Eventos (Pedro Bertemes DEE)</t>
  </si>
  <si>
    <t>03/06/2024
Murilo - Feira do Livro</t>
  </si>
  <si>
    <t>02/07/2024
Biblioteca</t>
  </si>
  <si>
    <t>OS nº   463/2024 Qtde. DT</t>
  </si>
  <si>
    <t>OS nº   512/2024 Qtde. DT</t>
  </si>
  <si>
    <t>OS nº   511/2024 Qtde. DT</t>
  </si>
  <si>
    <t>OS nº   527/2024 Qtde. DT</t>
  </si>
  <si>
    <t>OS nº   687/2024 Qtde. DT</t>
  </si>
  <si>
    <t>OS nº   710/2024 Qtde. DT</t>
  </si>
  <si>
    <t>OS nº   783/2024 Qtde. DT</t>
  </si>
  <si>
    <t>OS nº   950/2024 Qtde. DT</t>
  </si>
  <si>
    <t>OS nº   1331/2024 Qtde. DT</t>
  </si>
  <si>
    <t>OS nº   281/2024 Qtde. DT</t>
  </si>
  <si>
    <t>OS nº   415/2024 Qtde. DT</t>
  </si>
  <si>
    <t>OS nº   672/2024 Qtde. DT</t>
  </si>
  <si>
    <t>OS nº   1052/2024 Qtde. DT</t>
  </si>
  <si>
    <t>OS nº   1068/2024 Qtde. DT</t>
  </si>
  <si>
    <t>OS nº   1358/2024 Qtde. DT</t>
  </si>
  <si>
    <t>OS nº   591/2024 DENF ELISANGELA</t>
  </si>
  <si>
    <t>OS nº   685/2024       DEG</t>
  </si>
  <si>
    <t>OS nº   1338/2024 Geórgia</t>
  </si>
  <si>
    <t>OS nº   435/2024  - mari biblio</t>
  </si>
  <si>
    <t>OS nº 0892/2024     DEX</t>
  </si>
  <si>
    <t>OS nº   325/2024 Qtde. DT</t>
  </si>
  <si>
    <t>OS nº   339/2024 Qtde. DT</t>
  </si>
  <si>
    <t>OS nº   716/2024 Qtde. DT</t>
  </si>
  <si>
    <t>OS nº   864/2024 Qtde. DT</t>
  </si>
  <si>
    <t>OS nº   554/2024 Qtde. DT</t>
  </si>
  <si>
    <t>OS nº   824/2024 Qtde. DT</t>
  </si>
  <si>
    <t>OS nº   1177/2024 Qtde. DT</t>
  </si>
  <si>
    <t>OS nº   1449/2024 Qtde. DT</t>
  </si>
  <si>
    <t>OS nº   1810/2024 Qtde. DT -  PRAPEG - "Parque das Profissões"</t>
  </si>
  <si>
    <t>OS nº   1894/2024 Qtde. DT -</t>
  </si>
  <si>
    <t>OS nº   1914/2024 Qtde. DT</t>
  </si>
  <si>
    <t>OS nº   2060/2024 Qtde. DT</t>
  </si>
  <si>
    <t>Resumo Atualizado em 18/09/2024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</si>
</sst>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* #,##0.00\ &quot;€&quot;_-;\-* #,##0.00\ &quot;€&quot;_-;_-* &quot;-&quot;??\ &quot;€&quot;_-;_-@_-"/>
    <numFmt numFmtId="168" formatCode="_-[$R$-416]\ * #,##0.00_-;\-[$R$-416]\ * #,##0.00_-;_-[$R$-416]\ * &quot;-&quot;??_-;_-@_-"/>
    <numFmt numFmtId="169" formatCode="_-* #,##0_-;\-* #,##0_-;_-* &quot;-&quot;??_-;_-@_-"/>
    <numFmt numFmtId="170" formatCode="&quot;R$&quot;\ #,##0.00"/>
    <numFmt numFmtId="171" formatCode="0;;;@"/>
    <numFmt numFmtId="172" formatCode="#,##0_ ;\-#,##0\ "/>
  </numFmts>
  <fonts count="24" x14ac:knownFonts="1">
    <font>
      <sz val="10"/>
      <name val="Arial"/>
    </font>
    <font>
      <sz val="10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rgb="FF00B05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indexed="81"/>
      <name val="Segoe UI"/>
      <family val="2"/>
    </font>
    <font>
      <b/>
      <sz val="10"/>
      <color indexed="81"/>
      <name val="Segoe UI"/>
      <family val="2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7">
    <xf numFmtId="0" fontId="0" fillId="0" borderId="0"/>
    <xf numFmtId="0" fontId="1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</cellStyleXfs>
  <cellXfs count="225">
    <xf numFmtId="0" fontId="0" fillId="0" borderId="0" xfId="0"/>
    <xf numFmtId="0" fontId="5" fillId="7" borderId="8" xfId="1" applyFont="1" applyFill="1" applyBorder="1" applyAlignment="1" applyProtection="1">
      <alignment horizontal="left" wrapText="1"/>
      <protection locked="0"/>
    </xf>
    <xf numFmtId="0" fontId="5" fillId="7" borderId="15" xfId="1" applyFont="1" applyFill="1" applyBorder="1" applyAlignment="1" applyProtection="1">
      <alignment horizontal="left" wrapText="1"/>
      <protection locked="0"/>
    </xf>
    <xf numFmtId="168" fontId="5" fillId="7" borderId="2" xfId="1" applyNumberFormat="1" applyFont="1" applyFill="1" applyBorder="1" applyAlignment="1" applyProtection="1">
      <alignment horizontal="right" wrapText="1"/>
      <protection locked="0"/>
    </xf>
    <xf numFmtId="0" fontId="5" fillId="7" borderId="10" xfId="1" applyFont="1" applyFill="1" applyBorder="1" applyAlignment="1" applyProtection="1">
      <alignment horizontal="left" wrapText="1"/>
      <protection locked="0"/>
    </xf>
    <xf numFmtId="0" fontId="5" fillId="7" borderId="0" xfId="1" applyFont="1" applyFill="1" applyBorder="1" applyAlignment="1" applyProtection="1">
      <alignment horizontal="left" wrapText="1"/>
      <protection locked="0"/>
    </xf>
    <xf numFmtId="168" fontId="5" fillId="7" borderId="7" xfId="1" applyNumberFormat="1" applyFont="1" applyFill="1" applyBorder="1" applyAlignment="1" applyProtection="1">
      <alignment horizontal="right" wrapText="1"/>
      <protection locked="0"/>
    </xf>
    <xf numFmtId="9" fontId="5" fillId="7" borderId="7" xfId="17" applyFont="1" applyFill="1" applyBorder="1" applyAlignment="1">
      <alignment horizontal="right" wrapText="1"/>
    </xf>
    <xf numFmtId="0" fontId="5" fillId="7" borderId="12" xfId="1" applyFont="1" applyFill="1" applyBorder="1" applyAlignment="1" applyProtection="1">
      <alignment horizontal="left" wrapText="1"/>
      <protection locked="0"/>
    </xf>
    <xf numFmtId="0" fontId="5" fillId="7" borderId="14" xfId="1" applyFont="1" applyFill="1" applyBorder="1" applyAlignment="1" applyProtection="1">
      <alignment horizontal="left" wrapText="1"/>
      <protection locked="0"/>
    </xf>
    <xf numFmtId="9" fontId="5" fillId="7" borderId="3" xfId="12" applyFont="1" applyFill="1" applyBorder="1" applyAlignment="1" applyProtection="1">
      <alignment horizontal="right" wrapText="1"/>
      <protection locked="0"/>
    </xf>
    <xf numFmtId="169" fontId="5" fillId="7" borderId="15" xfId="27" applyNumberFormat="1" applyFont="1" applyFill="1" applyBorder="1" applyAlignment="1" applyProtection="1">
      <alignment wrapText="1"/>
      <protection locked="0"/>
    </xf>
    <xf numFmtId="169" fontId="5" fillId="7" borderId="0" xfId="27" applyNumberFormat="1" applyFont="1" applyFill="1" applyBorder="1" applyAlignment="1" applyProtection="1">
      <alignment wrapText="1"/>
      <protection locked="0"/>
    </xf>
    <xf numFmtId="169" fontId="5" fillId="7" borderId="14" xfId="27" applyNumberFormat="1" applyFont="1" applyFill="1" applyBorder="1" applyAlignment="1" applyProtection="1">
      <alignment wrapText="1"/>
      <protection locked="0"/>
    </xf>
    <xf numFmtId="0" fontId="5" fillId="7" borderId="6" xfId="1" applyFont="1" applyFill="1" applyBorder="1" applyAlignment="1" applyProtection="1">
      <alignment wrapText="1"/>
      <protection locked="0"/>
    </xf>
    <xf numFmtId="0" fontId="8" fillId="7" borderId="8" xfId="1" applyFont="1" applyFill="1" applyBorder="1" applyAlignment="1">
      <alignment vertical="center" wrapText="1"/>
    </xf>
    <xf numFmtId="0" fontId="8" fillId="7" borderId="10" xfId="1" applyFont="1" applyFill="1" applyBorder="1" applyAlignment="1">
      <alignment vertical="center" wrapText="1"/>
    </xf>
    <xf numFmtId="0" fontId="8" fillId="7" borderId="12" xfId="1" applyFont="1" applyFill="1" applyBorder="1" applyAlignment="1">
      <alignment vertical="center" wrapText="1"/>
    </xf>
    <xf numFmtId="0" fontId="9" fillId="0" borderId="0" xfId="1" applyFont="1" applyAlignment="1">
      <alignment wrapText="1"/>
    </xf>
    <xf numFmtId="0" fontId="11" fillId="10" borderId="1" xfId="0" applyFont="1" applyFill="1" applyBorder="1" applyAlignment="1" applyProtection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44" fontId="11" fillId="10" borderId="1" xfId="13" applyFont="1" applyFill="1" applyBorder="1" applyAlignment="1" applyProtection="1">
      <alignment horizontal="center" vertical="center" wrapText="1"/>
    </xf>
    <xf numFmtId="1" fontId="9" fillId="2" borderId="1" xfId="1" applyNumberFormat="1" applyFont="1" applyFill="1" applyBorder="1" applyAlignment="1" applyProtection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>
      <alignment vertical="center" wrapText="1"/>
    </xf>
    <xf numFmtId="0" fontId="10" fillId="9" borderId="1" xfId="0" applyFont="1" applyFill="1" applyBorder="1" applyAlignment="1" applyProtection="1">
      <alignment horizontal="center" vertical="center"/>
    </xf>
    <xf numFmtId="0" fontId="9" fillId="9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center" vertical="center" wrapText="1"/>
    </xf>
    <xf numFmtId="49" fontId="9" fillId="9" borderId="1" xfId="0" applyNumberFormat="1" applyFont="1" applyFill="1" applyBorder="1" applyAlignment="1">
      <alignment horizontal="center" vertical="center" wrapText="1"/>
    </xf>
    <xf numFmtId="170" fontId="9" fillId="9" borderId="1" xfId="1" applyNumberFormat="1" applyFont="1" applyFill="1" applyBorder="1" applyAlignment="1">
      <alignment vertical="center" wrapText="1"/>
    </xf>
    <xf numFmtId="3" fontId="12" fillId="8" borderId="1" xfId="0" applyNumberFormat="1" applyFont="1" applyFill="1" applyBorder="1" applyAlignment="1" applyProtection="1">
      <alignment horizontal="center" vertical="center"/>
    </xf>
    <xf numFmtId="166" fontId="9" fillId="4" borderId="1" xfId="0" applyNumberFormat="1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1" xfId="1" applyFont="1" applyFill="1" applyBorder="1" applyAlignment="1" applyProtection="1">
      <alignment wrapText="1"/>
      <protection locked="0"/>
    </xf>
    <xf numFmtId="0" fontId="9" fillId="9" borderId="1" xfId="1" applyFont="1" applyFill="1" applyBorder="1" applyAlignment="1">
      <alignment wrapText="1"/>
    </xf>
    <xf numFmtId="0" fontId="9" fillId="9" borderId="1" xfId="1" applyFont="1" applyFill="1" applyBorder="1" applyAlignment="1" applyProtection="1">
      <alignment horizontal="center" wrapText="1"/>
      <protection locked="0"/>
    </xf>
    <xf numFmtId="0" fontId="9" fillId="9" borderId="1" xfId="1" applyFont="1" applyFill="1" applyBorder="1" applyAlignment="1">
      <alignment horizontal="center" wrapText="1"/>
    </xf>
    <xf numFmtId="0" fontId="9" fillId="9" borderId="3" xfId="0" applyFont="1" applyFill="1" applyBorder="1" applyAlignment="1">
      <alignment vertical="center" wrapText="1"/>
    </xf>
    <xf numFmtId="0" fontId="10" fillId="11" borderId="1" xfId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 applyProtection="1">
      <alignment horizontal="center" vertical="center"/>
    </xf>
    <xf numFmtId="49" fontId="9" fillId="11" borderId="1" xfId="0" applyNumberFormat="1" applyFont="1" applyFill="1" applyBorder="1" applyAlignment="1">
      <alignment horizontal="center" vertical="center" wrapText="1"/>
    </xf>
    <xf numFmtId="170" fontId="9" fillId="11" borderId="1" xfId="1" applyNumberFormat="1" applyFont="1" applyFill="1" applyBorder="1" applyAlignment="1">
      <alignment vertical="center" wrapText="1"/>
    </xf>
    <xf numFmtId="0" fontId="9" fillId="11" borderId="1" xfId="0" applyFont="1" applyFill="1" applyBorder="1" applyAlignment="1" applyProtection="1">
      <alignment horizontal="center" vertical="center"/>
      <protection locked="0"/>
    </xf>
    <xf numFmtId="49" fontId="9" fillId="11" borderId="1" xfId="0" applyNumberFormat="1" applyFont="1" applyFill="1" applyBorder="1" applyAlignment="1" applyProtection="1">
      <alignment horizontal="center" vertical="center"/>
      <protection locked="0"/>
    </xf>
    <xf numFmtId="170" fontId="9" fillId="9" borderId="1" xfId="1" applyNumberFormat="1" applyFont="1" applyFill="1" applyBorder="1" applyAlignment="1">
      <alignment wrapText="1"/>
    </xf>
    <xf numFmtId="0" fontId="10" fillId="11" borderId="1" xfId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vertical="center" wrapText="1"/>
    </xf>
    <xf numFmtId="0" fontId="10" fillId="9" borderId="1" xfId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center" wrapText="1"/>
    </xf>
    <xf numFmtId="49" fontId="9" fillId="9" borderId="1" xfId="0" applyNumberFormat="1" applyFont="1" applyFill="1" applyBorder="1" applyAlignment="1" applyProtection="1">
      <alignment horizontal="center" vertical="center"/>
      <protection locked="0"/>
    </xf>
    <xf numFmtId="0" fontId="9" fillId="9" borderId="1" xfId="0" applyFont="1" applyFill="1" applyBorder="1" applyAlignment="1">
      <alignment horizontal="left" vertical="center" wrapText="1"/>
    </xf>
    <xf numFmtId="3" fontId="9" fillId="8" borderId="1" xfId="0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4" fontId="9" fillId="0" borderId="0" xfId="1" applyNumberFormat="1" applyFont="1" applyFill="1" applyAlignment="1">
      <alignment horizontal="center" vertical="center" wrapText="1"/>
    </xf>
    <xf numFmtId="44" fontId="9" fillId="0" borderId="0" xfId="13" applyFont="1" applyFill="1" applyAlignment="1">
      <alignment horizontal="center" vertical="center" wrapText="1"/>
    </xf>
    <xf numFmtId="1" fontId="9" fillId="0" borderId="0" xfId="1" applyNumberFormat="1" applyFont="1" applyFill="1" applyAlignment="1" applyProtection="1">
      <alignment horizontal="center" wrapText="1"/>
      <protection locked="0"/>
    </xf>
    <xf numFmtId="166" fontId="9" fillId="0" borderId="0" xfId="0" applyNumberFormat="1" applyFont="1" applyFill="1" applyAlignment="1">
      <alignment horizontal="center" vertical="center" wrapText="1"/>
    </xf>
    <xf numFmtId="3" fontId="9" fillId="0" borderId="0" xfId="1" applyNumberFormat="1" applyFont="1" applyAlignment="1" applyProtection="1">
      <alignment wrapText="1"/>
      <protection locked="0"/>
    </xf>
    <xf numFmtId="44" fontId="9" fillId="0" borderId="0" xfId="13" applyFont="1" applyAlignment="1" applyProtection="1">
      <alignment wrapText="1"/>
      <protection locked="0"/>
    </xf>
    <xf numFmtId="0" fontId="9" fillId="0" borderId="0" xfId="1" applyFont="1" applyAlignment="1" applyProtection="1">
      <alignment wrapText="1"/>
      <protection locked="0"/>
    </xf>
    <xf numFmtId="0" fontId="9" fillId="9" borderId="3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vertical="center" wrapText="1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3" xfId="1" applyFont="1" applyFill="1" applyBorder="1" applyAlignment="1">
      <alignment horizontal="center" vertical="center" wrapText="1"/>
    </xf>
    <xf numFmtId="0" fontId="9" fillId="11" borderId="1" xfId="0" applyFont="1" applyFill="1" applyBorder="1" applyAlignment="1" applyProtection="1">
      <alignment horizontal="center" vertical="center" wrapText="1"/>
      <protection locked="0"/>
    </xf>
    <xf numFmtId="44" fontId="9" fillId="9" borderId="0" xfId="13" applyFont="1" applyFill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10" fillId="10" borderId="1" xfId="0" applyFont="1" applyFill="1" applyBorder="1" applyAlignment="1" applyProtection="1">
      <alignment horizontal="center" vertical="center" wrapText="1"/>
    </xf>
    <xf numFmtId="1" fontId="9" fillId="6" borderId="1" xfId="1" applyNumberFormat="1" applyFont="1" applyFill="1" applyBorder="1" applyAlignment="1" applyProtection="1">
      <alignment horizontal="center" vertical="center" wrapText="1"/>
    </xf>
    <xf numFmtId="3" fontId="12" fillId="6" borderId="1" xfId="0" applyNumberFormat="1" applyFont="1" applyFill="1" applyBorder="1" applyAlignment="1" applyProtection="1">
      <alignment horizontal="center" vertical="center"/>
    </xf>
    <xf numFmtId="166" fontId="9" fillId="6" borderId="1" xfId="1" applyNumberFormat="1" applyFont="1" applyFill="1" applyBorder="1" applyAlignment="1">
      <alignment horizontal="center" vertical="center" wrapText="1"/>
    </xf>
    <xf numFmtId="166" fontId="9" fillId="7" borderId="1" xfId="0" applyNumberFormat="1" applyFont="1" applyFill="1" applyBorder="1" applyAlignment="1">
      <alignment horizontal="center" vertical="center" wrapText="1"/>
    </xf>
    <xf numFmtId="170" fontId="9" fillId="12" borderId="1" xfId="1" applyNumberFormat="1" applyFont="1" applyFill="1" applyBorder="1" applyAlignment="1">
      <alignment wrapText="1"/>
    </xf>
    <xf numFmtId="170" fontId="9" fillId="0" borderId="0" xfId="1" applyNumberFormat="1" applyFont="1" applyAlignment="1">
      <alignment wrapText="1"/>
    </xf>
    <xf numFmtId="0" fontId="9" fillId="9" borderId="1" xfId="0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0" xfId="1" applyFont="1" applyFill="1" applyAlignment="1" applyProtection="1">
      <alignment horizontal="center" wrapText="1"/>
      <protection locked="0"/>
    </xf>
    <xf numFmtId="0" fontId="9" fillId="9" borderId="0" xfId="1" applyFont="1" applyFill="1" applyAlignment="1" applyProtection="1">
      <alignment wrapText="1"/>
      <protection locked="0"/>
    </xf>
    <xf numFmtId="0" fontId="10" fillId="0" borderId="0" xfId="1" applyFont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0" fontId="9" fillId="0" borderId="1" xfId="1" applyNumberFormat="1" applyFont="1" applyFill="1" applyBorder="1" applyAlignment="1">
      <alignment vertical="center" wrapText="1"/>
    </xf>
    <xf numFmtId="0" fontId="9" fillId="9" borderId="0" xfId="1" applyFont="1" applyFill="1" applyAlignment="1">
      <alignment wrapText="1"/>
    </xf>
    <xf numFmtId="0" fontId="9" fillId="9" borderId="1" xfId="1" applyFont="1" applyFill="1" applyBorder="1" applyAlignment="1" applyProtection="1">
      <alignment vertical="center" wrapText="1"/>
      <protection locked="0"/>
    </xf>
    <xf numFmtId="0" fontId="9" fillId="9" borderId="1" xfId="1" applyFont="1" applyFill="1" applyBorder="1" applyAlignment="1">
      <alignment vertical="center" wrapText="1"/>
    </xf>
    <xf numFmtId="0" fontId="9" fillId="9" borderId="1" xfId="1" applyNumberFormat="1" applyFont="1" applyFill="1" applyBorder="1" applyAlignment="1">
      <alignment vertical="center" wrapText="1"/>
    </xf>
    <xf numFmtId="0" fontId="9" fillId="9" borderId="1" xfId="1" applyFont="1" applyFill="1" applyBorder="1" applyAlignment="1" applyProtection="1">
      <alignment horizontal="center" vertical="center" wrapText="1"/>
      <protection locked="0"/>
    </xf>
    <xf numFmtId="0" fontId="9" fillId="9" borderId="1" xfId="1" applyNumberFormat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44" fontId="9" fillId="0" borderId="0" xfId="13" applyFont="1" applyAlignment="1" applyProtection="1">
      <alignment horizontal="center" wrapText="1"/>
      <protection locked="0"/>
    </xf>
    <xf numFmtId="0" fontId="9" fillId="0" borderId="0" xfId="1" applyFont="1" applyAlignment="1">
      <alignment horizontal="center" wrapText="1"/>
    </xf>
    <xf numFmtId="170" fontId="9" fillId="9" borderId="1" xfId="1" applyNumberFormat="1" applyFont="1" applyFill="1" applyBorder="1" applyAlignment="1">
      <alignment horizontal="center" vertical="center" wrapText="1"/>
    </xf>
    <xf numFmtId="170" fontId="9" fillId="0" borderId="0" xfId="1" applyNumberFormat="1" applyFont="1" applyAlignment="1" applyProtection="1">
      <alignment wrapText="1"/>
      <protection locked="0"/>
    </xf>
    <xf numFmtId="0" fontId="9" fillId="8" borderId="1" xfId="1" applyFont="1" applyFill="1" applyBorder="1" applyAlignment="1" applyProtection="1">
      <alignment wrapText="1"/>
      <protection locked="0"/>
    </xf>
    <xf numFmtId="0" fontId="9" fillId="8" borderId="1" xfId="1" applyFont="1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 applyProtection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 applyProtection="1">
      <alignment horizontal="center" vertical="center"/>
      <protection locked="0"/>
    </xf>
    <xf numFmtId="49" fontId="9" fillId="8" borderId="1" xfId="0" applyNumberFormat="1" applyFont="1" applyFill="1" applyBorder="1" applyAlignment="1">
      <alignment horizontal="center" vertical="center" wrapText="1"/>
    </xf>
    <xf numFmtId="170" fontId="9" fillId="8" borderId="1" xfId="1" applyNumberFormat="1" applyFont="1" applyFill="1" applyBorder="1" applyAlignment="1">
      <alignment vertical="center" wrapText="1"/>
    </xf>
    <xf numFmtId="4" fontId="16" fillId="0" borderId="0" xfId="1" applyNumberFormat="1" applyFont="1" applyFill="1" applyAlignment="1">
      <alignment horizontal="center" vertical="center" wrapText="1"/>
    </xf>
    <xf numFmtId="0" fontId="9" fillId="8" borderId="1" xfId="1" applyFont="1" applyFill="1" applyBorder="1" applyAlignment="1" applyProtection="1">
      <alignment horizontal="center" wrapText="1"/>
      <protection locked="0"/>
    </xf>
    <xf numFmtId="0" fontId="9" fillId="8" borderId="1" xfId="1" applyNumberFormat="1" applyFont="1" applyFill="1" applyBorder="1" applyAlignment="1">
      <alignment horizontal="center" wrapText="1"/>
    </xf>
    <xf numFmtId="0" fontId="9" fillId="0" borderId="1" xfId="1" applyFont="1" applyFill="1" applyBorder="1" applyAlignment="1" applyProtection="1">
      <alignment wrapText="1"/>
      <protection locked="0"/>
    </xf>
    <xf numFmtId="0" fontId="9" fillId="0" borderId="1" xfId="1" applyFont="1" applyFill="1" applyBorder="1" applyAlignment="1" applyProtection="1">
      <alignment horizontal="center" wrapText="1"/>
      <protection locked="0"/>
    </xf>
    <xf numFmtId="0" fontId="9" fillId="12" borderId="5" xfId="0" applyNumberFormat="1" applyFont="1" applyFill="1" applyBorder="1" applyAlignment="1">
      <alignment vertical="center" wrapText="1"/>
    </xf>
    <xf numFmtId="0" fontId="9" fillId="9" borderId="1" xfId="0" applyFont="1" applyFill="1" applyBorder="1" applyAlignment="1" applyProtection="1">
      <alignment horizontal="center" vertical="center"/>
    </xf>
    <xf numFmtId="14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9" fillId="8" borderId="1" xfId="1" applyNumberFormat="1" applyFont="1" applyFill="1" applyBorder="1" applyAlignment="1" applyProtection="1">
      <alignment horizontal="center" wrapText="1"/>
      <protection locked="0"/>
    </xf>
    <xf numFmtId="0" fontId="9" fillId="8" borderId="1" xfId="1" applyFont="1" applyFill="1" applyBorder="1" applyAlignment="1">
      <alignment horizontal="center" wrapText="1"/>
    </xf>
    <xf numFmtId="1" fontId="9" fillId="9" borderId="1" xfId="1" applyNumberFormat="1" applyFont="1" applyFill="1" applyBorder="1" applyAlignment="1" applyProtection="1">
      <alignment horizontal="center" wrapText="1"/>
      <protection locked="0"/>
    </xf>
    <xf numFmtId="170" fontId="9" fillId="9" borderId="1" xfId="1" applyNumberFormat="1" applyFont="1" applyFill="1" applyBorder="1" applyAlignment="1">
      <alignment horizontal="center" wrapText="1"/>
    </xf>
    <xf numFmtId="44" fontId="10" fillId="0" borderId="0" xfId="108" applyFont="1" applyAlignment="1" applyProtection="1">
      <alignment horizontal="center" wrapText="1"/>
      <protection locked="0"/>
    </xf>
    <xf numFmtId="0" fontId="9" fillId="0" borderId="0" xfId="1" applyFont="1" applyAlignment="1" applyProtection="1">
      <alignment horizontal="center" wrapText="1"/>
      <protection locked="0"/>
    </xf>
    <xf numFmtId="44" fontId="10" fillId="9" borderId="0" xfId="13" applyFont="1" applyFill="1" applyAlignment="1" applyProtection="1">
      <alignment horizontal="center" wrapText="1"/>
      <protection locked="0"/>
    </xf>
    <xf numFmtId="0" fontId="9" fillId="14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11" borderId="2" xfId="1" applyFont="1" applyFill="1" applyBorder="1" applyAlignment="1">
      <alignment horizontal="center" vertical="center" wrapText="1"/>
    </xf>
    <xf numFmtId="0" fontId="10" fillId="11" borderId="3" xfId="1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 applyProtection="1">
      <alignment wrapText="1"/>
      <protection locked="0"/>
    </xf>
    <xf numFmtId="0" fontId="9" fillId="11" borderId="3" xfId="0" applyFont="1" applyFill="1" applyBorder="1" applyAlignment="1" applyProtection="1">
      <alignment wrapText="1"/>
      <protection locked="0"/>
    </xf>
    <xf numFmtId="0" fontId="10" fillId="9" borderId="2" xfId="1" applyFont="1" applyFill="1" applyBorder="1" applyAlignment="1">
      <alignment horizontal="center" vertical="center" wrapText="1"/>
    </xf>
    <xf numFmtId="0" fontId="10" fillId="9" borderId="3" xfId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9" fillId="11" borderId="2" xfId="0" applyFont="1" applyFill="1" applyBorder="1" applyAlignment="1">
      <alignment vertical="center" wrapText="1"/>
    </xf>
    <xf numFmtId="0" fontId="9" fillId="11" borderId="3" xfId="0" applyFont="1" applyFill="1" applyBorder="1" applyAlignment="1">
      <alignment vertical="center" wrapText="1"/>
    </xf>
    <xf numFmtId="0" fontId="9" fillId="9" borderId="2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vertical="center" wrapText="1"/>
    </xf>
    <xf numFmtId="0" fontId="10" fillId="9" borderId="2" xfId="1" applyFont="1" applyFill="1" applyBorder="1" applyAlignment="1">
      <alignment horizontal="center" vertical="center"/>
    </xf>
    <xf numFmtId="0" fontId="10" fillId="9" borderId="7" xfId="1" applyFont="1" applyFill="1" applyBorder="1" applyAlignment="1">
      <alignment horizontal="center" vertical="center"/>
    </xf>
    <xf numFmtId="0" fontId="10" fillId="9" borderId="3" xfId="1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vertical="center" wrapText="1"/>
    </xf>
    <xf numFmtId="0" fontId="10" fillId="11" borderId="1" xfId="1" applyFont="1" applyFill="1" applyBorder="1" applyAlignment="1">
      <alignment horizontal="center" vertical="center" wrapText="1"/>
    </xf>
    <xf numFmtId="0" fontId="9" fillId="11" borderId="2" xfId="1" applyFont="1" applyFill="1" applyBorder="1" applyAlignment="1">
      <alignment horizontal="center" vertical="center" wrapText="1"/>
    </xf>
    <xf numFmtId="0" fontId="9" fillId="11" borderId="3" xfId="1" applyFont="1" applyFill="1" applyBorder="1" applyAlignment="1">
      <alignment horizontal="center" vertical="center" wrapText="1"/>
    </xf>
    <xf numFmtId="0" fontId="9" fillId="11" borderId="2" xfId="1" applyFont="1" applyFill="1" applyBorder="1" applyAlignment="1">
      <alignment vertical="center" wrapText="1"/>
    </xf>
    <xf numFmtId="0" fontId="9" fillId="11" borderId="3" xfId="1" applyFont="1" applyFill="1" applyBorder="1" applyAlignment="1">
      <alignment vertical="center" wrapText="1"/>
    </xf>
    <xf numFmtId="0" fontId="10" fillId="11" borderId="2" xfId="1" applyFont="1" applyFill="1" applyBorder="1" applyAlignment="1">
      <alignment horizontal="center" vertical="center"/>
    </xf>
    <xf numFmtId="0" fontId="10" fillId="11" borderId="3" xfId="1" applyFont="1" applyFill="1" applyBorder="1" applyAlignment="1">
      <alignment horizontal="center" vertical="center"/>
    </xf>
    <xf numFmtId="3" fontId="9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12" borderId="4" xfId="0" applyNumberFormat="1" applyFont="1" applyFill="1" applyBorder="1" applyAlignment="1">
      <alignment vertical="center" wrapText="1"/>
    </xf>
    <xf numFmtId="0" fontId="9" fillId="12" borderId="5" xfId="0" applyNumberFormat="1" applyFont="1" applyFill="1" applyBorder="1" applyAlignment="1">
      <alignment vertical="center" wrapText="1"/>
    </xf>
    <xf numFmtId="0" fontId="9" fillId="12" borderId="6" xfId="0" applyNumberFormat="1" applyFont="1" applyFill="1" applyBorder="1" applyAlignment="1">
      <alignment vertical="center" wrapText="1"/>
    </xf>
    <xf numFmtId="0" fontId="9" fillId="12" borderId="4" xfId="0" applyNumberFormat="1" applyFont="1" applyFill="1" applyBorder="1" applyAlignment="1">
      <alignment horizontal="left" vertical="center" wrapText="1"/>
    </xf>
    <xf numFmtId="0" fontId="9" fillId="12" borderId="5" xfId="0" applyNumberFormat="1" applyFont="1" applyFill="1" applyBorder="1" applyAlignment="1">
      <alignment horizontal="left" vertical="center" wrapText="1"/>
    </xf>
    <xf numFmtId="0" fontId="9" fillId="12" borderId="6" xfId="0" applyNumberFormat="1" applyFont="1" applyFill="1" applyBorder="1" applyAlignment="1">
      <alignment horizontal="left" vertical="center" wrapText="1"/>
    </xf>
    <xf numFmtId="0" fontId="16" fillId="13" borderId="4" xfId="0" applyFont="1" applyFill="1" applyBorder="1" applyAlignment="1">
      <alignment horizontal="center" vertical="center" wrapText="1"/>
    </xf>
    <xf numFmtId="0" fontId="16" fillId="13" borderId="5" xfId="0" applyFont="1" applyFill="1" applyBorder="1" applyAlignment="1">
      <alignment horizontal="center" vertical="center" wrapText="1"/>
    </xf>
    <xf numFmtId="0" fontId="16" fillId="13" borderId="6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 applyProtection="1">
      <alignment horizontal="center" wrapText="1"/>
      <protection locked="0"/>
    </xf>
    <xf numFmtId="0" fontId="9" fillId="11" borderId="3" xfId="0" applyFont="1" applyFill="1" applyBorder="1" applyAlignment="1" applyProtection="1">
      <alignment horizontal="center" wrapText="1"/>
      <protection locked="0"/>
    </xf>
    <xf numFmtId="3" fontId="10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3" fontId="9" fillId="12" borderId="4" xfId="27" applyFont="1" applyFill="1" applyBorder="1" applyAlignment="1">
      <alignment vertical="center" wrapText="1"/>
    </xf>
    <xf numFmtId="43" fontId="9" fillId="12" borderId="5" xfId="27" applyFont="1" applyFill="1" applyBorder="1" applyAlignment="1">
      <alignment vertical="center" wrapText="1"/>
    </xf>
    <xf numFmtId="43" fontId="9" fillId="12" borderId="6" xfId="27" applyFont="1" applyFill="1" applyBorder="1" applyAlignment="1">
      <alignment vertical="center" wrapText="1"/>
    </xf>
    <xf numFmtId="0" fontId="5" fillId="7" borderId="15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1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 applyProtection="1">
      <alignment horizontal="left" wrapText="1"/>
      <protection locked="0"/>
    </xf>
    <xf numFmtId="0" fontId="5" fillId="7" borderId="5" xfId="1" applyFont="1" applyFill="1" applyBorder="1" applyAlignment="1" applyProtection="1">
      <alignment horizontal="left" wrapText="1"/>
      <protection locked="0"/>
    </xf>
    <xf numFmtId="0" fontId="9" fillId="12" borderId="10" xfId="0" applyNumberFormat="1" applyFont="1" applyFill="1" applyBorder="1" applyAlignment="1">
      <alignment horizontal="center" vertical="center" wrapText="1"/>
    </xf>
    <xf numFmtId="0" fontId="9" fillId="12" borderId="0" xfId="0" applyNumberFormat="1" applyFont="1" applyFill="1" applyBorder="1" applyAlignment="1">
      <alignment horizontal="center" vertical="center" wrapText="1"/>
    </xf>
    <xf numFmtId="0" fontId="9" fillId="12" borderId="12" xfId="0" applyNumberFormat="1" applyFont="1" applyFill="1" applyBorder="1" applyAlignment="1">
      <alignment vertical="center" wrapText="1"/>
    </xf>
    <xf numFmtId="0" fontId="9" fillId="12" borderId="14" xfId="0" applyNumberFormat="1" applyFont="1" applyFill="1" applyBorder="1" applyAlignment="1">
      <alignment vertical="center" wrapText="1"/>
    </xf>
    <xf numFmtId="3" fontId="10" fillId="15" borderId="1" xfId="1" applyNumberFormat="1" applyFont="1" applyFill="1" applyBorder="1" applyAlignment="1" applyProtection="1">
      <alignment horizontal="center" vertical="center" wrapText="1"/>
      <protection locked="0"/>
    </xf>
    <xf numFmtId="14" fontId="10" fillId="14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8" borderId="1" xfId="1" applyFont="1" applyFill="1" applyBorder="1" applyAlignment="1">
      <alignment wrapText="1"/>
    </xf>
    <xf numFmtId="0" fontId="10" fillId="8" borderId="1" xfId="1" applyFont="1" applyFill="1" applyBorder="1" applyAlignment="1" applyProtection="1">
      <alignment horizontal="center" vertical="center" wrapText="1"/>
      <protection locked="0"/>
    </xf>
    <xf numFmtId="44" fontId="9" fillId="9" borderId="0" xfId="108" applyFont="1" applyFill="1" applyAlignment="1" applyProtection="1">
      <alignment wrapText="1"/>
      <protection locked="0"/>
    </xf>
    <xf numFmtId="44" fontId="9" fillId="0" borderId="0" xfId="108" applyFont="1" applyAlignment="1" applyProtection="1">
      <alignment wrapText="1"/>
      <protection locked="0"/>
    </xf>
    <xf numFmtId="44" fontId="9" fillId="9" borderId="0" xfId="108" applyFont="1" applyFill="1" applyAlignment="1" applyProtection="1">
      <alignment horizontal="center" wrapText="1"/>
      <protection locked="0"/>
    </xf>
    <xf numFmtId="44" fontId="9" fillId="0" borderId="0" xfId="108" applyFont="1" applyAlignment="1" applyProtection="1">
      <alignment horizontal="center" wrapText="1"/>
      <protection locked="0"/>
    </xf>
    <xf numFmtId="0" fontId="9" fillId="0" borderId="1" xfId="1" applyFont="1" applyBorder="1" applyAlignment="1">
      <alignment wrapText="1"/>
    </xf>
    <xf numFmtId="0" fontId="9" fillId="8" borderId="1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3" fontId="10" fillId="9" borderId="1" xfId="1" applyNumberFormat="1" applyFont="1" applyFill="1" applyBorder="1" applyAlignment="1">
      <alignment horizontal="center" vertical="center" wrapText="1"/>
    </xf>
    <xf numFmtId="170" fontId="10" fillId="9" borderId="1" xfId="1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0" fontId="20" fillId="8" borderId="1" xfId="1" applyFont="1" applyFill="1" applyBorder="1" applyAlignment="1" applyProtection="1">
      <alignment horizontal="center" vertical="center" wrapText="1"/>
      <protection locked="0"/>
    </xf>
    <xf numFmtId="0" fontId="20" fillId="9" borderId="1" xfId="1" applyFont="1" applyFill="1" applyBorder="1" applyAlignment="1">
      <alignment horizontal="center" wrapText="1"/>
    </xf>
    <xf numFmtId="0" fontId="20" fillId="9" borderId="1" xfId="1" applyFont="1" applyFill="1" applyBorder="1" applyAlignment="1">
      <alignment wrapText="1"/>
    </xf>
    <xf numFmtId="0" fontId="20" fillId="8" borderId="1" xfId="1" applyFont="1" applyFill="1" applyBorder="1" applyAlignment="1">
      <alignment horizontal="center" vertical="center" wrapText="1"/>
    </xf>
    <xf numFmtId="0" fontId="21" fillId="9" borderId="1" xfId="1" applyFont="1" applyFill="1" applyBorder="1"/>
    <xf numFmtId="0" fontId="20" fillId="0" borderId="0" xfId="1" applyFont="1" applyAlignment="1">
      <alignment wrapText="1"/>
    </xf>
    <xf numFmtId="0" fontId="20" fillId="9" borderId="1" xfId="1" applyFont="1" applyFill="1" applyBorder="1" applyAlignment="1" applyProtection="1">
      <alignment wrapText="1"/>
      <protection locked="0"/>
    </xf>
    <xf numFmtId="0" fontId="20" fillId="9" borderId="1" xfId="1" applyFont="1" applyFill="1" applyBorder="1" applyAlignment="1" applyProtection="1">
      <alignment horizontal="center" wrapText="1"/>
      <protection locked="0"/>
    </xf>
    <xf numFmtId="170" fontId="20" fillId="9" borderId="1" xfId="1" applyNumberFormat="1" applyFont="1" applyFill="1" applyBorder="1" applyAlignment="1">
      <alignment wrapText="1"/>
    </xf>
    <xf numFmtId="0" fontId="20" fillId="0" borderId="1" xfId="1" applyFont="1" applyBorder="1" applyAlignment="1" applyProtection="1">
      <alignment horizontal="center" wrapText="1"/>
      <protection locked="0"/>
    </xf>
    <xf numFmtId="0" fontId="20" fillId="0" borderId="1" xfId="1" applyFont="1" applyBorder="1" applyAlignment="1" applyProtection="1">
      <alignment wrapText="1"/>
      <protection locked="0"/>
    </xf>
    <xf numFmtId="170" fontId="20" fillId="0" borderId="1" xfId="1" applyNumberFormat="1" applyFont="1" applyBorder="1" applyAlignment="1">
      <alignment wrapText="1"/>
    </xf>
    <xf numFmtId="0" fontId="20" fillId="0" borderId="1" xfId="1" applyFont="1" applyBorder="1" applyAlignment="1">
      <alignment horizontal="center" wrapText="1"/>
    </xf>
    <xf numFmtId="0" fontId="20" fillId="0" borderId="1" xfId="1" applyFont="1" applyBorder="1" applyAlignment="1">
      <alignment wrapText="1"/>
    </xf>
    <xf numFmtId="0" fontId="9" fillId="0" borderId="0" xfId="1" applyFont="1" applyAlignment="1">
      <alignment horizontal="center" vertical="center" wrapText="1"/>
    </xf>
    <xf numFmtId="3" fontId="10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10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171" fontId="9" fillId="9" borderId="1" xfId="1" applyNumberFormat="1" applyFont="1" applyFill="1" applyBorder="1" applyAlignment="1" applyProtection="1">
      <alignment horizontal="center" vertical="center" wrapText="1"/>
      <protection locked="0"/>
    </xf>
    <xf numFmtId="44" fontId="9" fillId="9" borderId="0" xfId="108" applyFont="1" applyFill="1" applyAlignment="1" applyProtection="1">
      <alignment horizontal="center" vertical="center" wrapText="1"/>
      <protection locked="0"/>
    </xf>
    <xf numFmtId="44" fontId="9" fillId="0" borderId="0" xfId="108" applyFont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172" fontId="9" fillId="8" borderId="1" xfId="1" applyNumberFormat="1" applyFont="1" applyFill="1" applyBorder="1" applyAlignment="1">
      <alignment horizontal="center" vertical="center" wrapText="1"/>
    </xf>
    <xf numFmtId="0" fontId="22" fillId="0" borderId="0" xfId="0" applyFont="1"/>
    <xf numFmtId="4" fontId="23" fillId="9" borderId="0" xfId="1" applyNumberFormat="1" applyFont="1" applyFill="1" applyAlignment="1">
      <alignment horizontal="center" vertical="center" wrapText="1"/>
    </xf>
    <xf numFmtId="0" fontId="9" fillId="9" borderId="0" xfId="1" applyFont="1" applyFill="1" applyAlignment="1">
      <alignment horizontal="center" vertical="center" wrapText="1"/>
    </xf>
    <xf numFmtId="0" fontId="23" fillId="9" borderId="0" xfId="1" applyFont="1" applyFill="1" applyAlignment="1">
      <alignment horizontal="left" vertical="center"/>
    </xf>
  </cellXfs>
  <cellStyles count="197">
    <cellStyle name="Moeda" xfId="13" builtinId="4"/>
    <cellStyle name="Moeda 10" xfId="108" xr:uid="{00000000-0005-0000-0000-000092000000}"/>
    <cellStyle name="Moeda 11" xfId="127" xr:uid="{00000000-0005-0000-0000-0000A5000000}"/>
    <cellStyle name="Moeda 12" xfId="146" xr:uid="{00000000-0005-0000-0000-0000B8000000}"/>
    <cellStyle name="Moeda 13" xfId="165" xr:uid="{00000000-0005-0000-0000-0000CB000000}"/>
    <cellStyle name="Moeda 14" xfId="184" xr:uid="{00000000-0005-0000-0000-0000DE000000}"/>
    <cellStyle name="Moeda 2" xfId="5" xr:uid="{00000000-0005-0000-0000-000001000000}"/>
    <cellStyle name="Moeda 2 2" xfId="9" xr:uid="{00000000-0005-0000-0000-000002000000}"/>
    <cellStyle name="Moeda 3" xfId="8" xr:uid="{00000000-0005-0000-0000-000003000000}"/>
    <cellStyle name="Moeda 3 10" xfId="162" xr:uid="{00000000-0005-0000-0000-000003000000}"/>
    <cellStyle name="Moeda 3 11" xfId="181" xr:uid="{00000000-0005-0000-0000-000003000000}"/>
    <cellStyle name="Moeda 3 2" xfId="20" xr:uid="{00000000-0005-0000-0000-000004000000}"/>
    <cellStyle name="Moeda 3 2 10" xfId="190" xr:uid="{00000000-0005-0000-0000-000004000000}"/>
    <cellStyle name="Moeda 3 2 2" xfId="39" xr:uid="{00000000-0005-0000-0000-000004000000}"/>
    <cellStyle name="Moeda 3 2 3" xfId="58" xr:uid="{00000000-0005-0000-0000-000004000000}"/>
    <cellStyle name="Moeda 3 2 4" xfId="77" xr:uid="{00000000-0005-0000-0000-000004000000}"/>
    <cellStyle name="Moeda 3 2 5" xfId="95" xr:uid="{00000000-0005-0000-0000-000004000000}"/>
    <cellStyle name="Moeda 3 2 6" xfId="114" xr:uid="{00000000-0005-0000-0000-000004000000}"/>
    <cellStyle name="Moeda 3 2 7" xfId="133" xr:uid="{00000000-0005-0000-0000-000004000000}"/>
    <cellStyle name="Moeda 3 2 8" xfId="152" xr:uid="{00000000-0005-0000-0000-000004000000}"/>
    <cellStyle name="Moeda 3 2 9" xfId="171" xr:uid="{00000000-0005-0000-0000-000004000000}"/>
    <cellStyle name="Moeda 3 3" xfId="30" xr:uid="{00000000-0005-0000-0000-000003000000}"/>
    <cellStyle name="Moeda 3 4" xfId="49" xr:uid="{00000000-0005-0000-0000-000003000000}"/>
    <cellStyle name="Moeda 3 5" xfId="68" xr:uid="{00000000-0005-0000-0000-000003000000}"/>
    <cellStyle name="Moeda 3 6" xfId="86" xr:uid="{00000000-0005-0000-0000-000003000000}"/>
    <cellStyle name="Moeda 3 7" xfId="105" xr:uid="{00000000-0005-0000-0000-000003000000}"/>
    <cellStyle name="Moeda 3 8" xfId="124" xr:uid="{00000000-0005-0000-0000-000003000000}"/>
    <cellStyle name="Moeda 3 9" xfId="143" xr:uid="{00000000-0005-0000-0000-000003000000}"/>
    <cellStyle name="Moeda 4" xfId="14" xr:uid="{00000000-0005-0000-0000-000005000000}"/>
    <cellStyle name="Moeda 4 10" xfId="166" xr:uid="{00000000-0005-0000-0000-000005000000}"/>
    <cellStyle name="Moeda 4 11" xfId="185" xr:uid="{00000000-0005-0000-0000-000005000000}"/>
    <cellStyle name="Moeda 4 2" xfId="24" xr:uid="{00000000-0005-0000-0000-000006000000}"/>
    <cellStyle name="Moeda 4 2 10" xfId="194" xr:uid="{00000000-0005-0000-0000-000006000000}"/>
    <cellStyle name="Moeda 4 2 2" xfId="43" xr:uid="{00000000-0005-0000-0000-000006000000}"/>
    <cellStyle name="Moeda 4 2 3" xfId="62" xr:uid="{00000000-0005-0000-0000-000006000000}"/>
    <cellStyle name="Moeda 4 2 4" xfId="81" xr:uid="{00000000-0005-0000-0000-000006000000}"/>
    <cellStyle name="Moeda 4 2 5" xfId="99" xr:uid="{00000000-0005-0000-0000-000006000000}"/>
    <cellStyle name="Moeda 4 2 6" xfId="118" xr:uid="{00000000-0005-0000-0000-000006000000}"/>
    <cellStyle name="Moeda 4 2 7" xfId="137" xr:uid="{00000000-0005-0000-0000-000006000000}"/>
    <cellStyle name="Moeda 4 2 8" xfId="156" xr:uid="{00000000-0005-0000-0000-000006000000}"/>
    <cellStyle name="Moeda 4 2 9" xfId="175" xr:uid="{00000000-0005-0000-0000-000006000000}"/>
    <cellStyle name="Moeda 4 3" xfId="34" xr:uid="{00000000-0005-0000-0000-000005000000}"/>
    <cellStyle name="Moeda 4 4" xfId="53" xr:uid="{00000000-0005-0000-0000-000005000000}"/>
    <cellStyle name="Moeda 4 5" xfId="72" xr:uid="{00000000-0005-0000-0000-000005000000}"/>
    <cellStyle name="Moeda 4 6" xfId="90" xr:uid="{00000000-0005-0000-0000-000005000000}"/>
    <cellStyle name="Moeda 4 7" xfId="109" xr:uid="{00000000-0005-0000-0000-000005000000}"/>
    <cellStyle name="Moeda 4 8" xfId="128" xr:uid="{00000000-0005-0000-0000-000005000000}"/>
    <cellStyle name="Moeda 4 9" xfId="147" xr:uid="{00000000-0005-0000-0000-000005000000}"/>
    <cellStyle name="Moeda 5" xfId="23" xr:uid="{00000000-0005-0000-0000-000007000000}"/>
    <cellStyle name="Moeda 5 10" xfId="193" xr:uid="{00000000-0005-0000-0000-000007000000}"/>
    <cellStyle name="Moeda 5 2" xfId="42" xr:uid="{00000000-0005-0000-0000-000007000000}"/>
    <cellStyle name="Moeda 5 3" xfId="61" xr:uid="{00000000-0005-0000-0000-000007000000}"/>
    <cellStyle name="Moeda 5 4" xfId="80" xr:uid="{00000000-0005-0000-0000-000007000000}"/>
    <cellStyle name="Moeda 5 5" xfId="98" xr:uid="{00000000-0005-0000-0000-000007000000}"/>
    <cellStyle name="Moeda 5 6" xfId="117" xr:uid="{00000000-0005-0000-0000-000007000000}"/>
    <cellStyle name="Moeda 5 7" xfId="136" xr:uid="{00000000-0005-0000-0000-000007000000}"/>
    <cellStyle name="Moeda 5 8" xfId="155" xr:uid="{00000000-0005-0000-0000-000007000000}"/>
    <cellStyle name="Moeda 5 9" xfId="174" xr:uid="{00000000-0005-0000-0000-000007000000}"/>
    <cellStyle name="Moeda 6" xfId="33" xr:uid="{00000000-0005-0000-0000-000047000000}"/>
    <cellStyle name="Moeda 7" xfId="52" xr:uid="{00000000-0005-0000-0000-00005A000000}"/>
    <cellStyle name="Moeda 8" xfId="71" xr:uid="{00000000-0005-0000-0000-00006D000000}"/>
    <cellStyle name="Moeda 9" xfId="89" xr:uid="{00000000-0005-0000-0000-00007F000000}"/>
    <cellStyle name="Normal" xfId="0" builtinId="0"/>
    <cellStyle name="Normal 2" xfId="1" xr:uid="{00000000-0005-0000-0000-000009000000}"/>
    <cellStyle name="Porcentagem" xfId="17" builtinId="5"/>
    <cellStyle name="Porcentagem 2" xfId="12" xr:uid="{00000000-0005-0000-0000-00000B000000}"/>
    <cellStyle name="Separador de milhares 2" xfId="2" xr:uid="{00000000-0005-0000-0000-00000C000000}"/>
    <cellStyle name="Separador de milhares 2 2" xfId="7" xr:uid="{00000000-0005-0000-0000-00000D000000}"/>
    <cellStyle name="Separador de milhares 2 2 10" xfId="123" xr:uid="{00000000-0005-0000-0000-00000D000000}"/>
    <cellStyle name="Separador de milhares 2 2 11" xfId="142" xr:uid="{00000000-0005-0000-0000-00000D000000}"/>
    <cellStyle name="Separador de milhares 2 2 12" xfId="161" xr:uid="{00000000-0005-0000-0000-00000D000000}"/>
    <cellStyle name="Separador de milhares 2 2 13" xfId="180" xr:uid="{00000000-0005-0000-0000-00000D000000}"/>
    <cellStyle name="Separador de milhares 2 2 2" xfId="11" xr:uid="{00000000-0005-0000-0000-00000E000000}"/>
    <cellStyle name="Separador de milhares 2 2 2 10" xfId="164" xr:uid="{00000000-0005-0000-0000-00000E000000}"/>
    <cellStyle name="Separador de milhares 2 2 2 11" xfId="183" xr:uid="{00000000-0005-0000-0000-00000E000000}"/>
    <cellStyle name="Separador de milhares 2 2 2 2" xfId="22" xr:uid="{00000000-0005-0000-0000-00000F000000}"/>
    <cellStyle name="Separador de milhares 2 2 2 2 10" xfId="192" xr:uid="{00000000-0005-0000-0000-00000F000000}"/>
    <cellStyle name="Separador de milhares 2 2 2 2 2" xfId="41" xr:uid="{00000000-0005-0000-0000-00000E000000}"/>
    <cellStyle name="Separador de milhares 2 2 2 2 3" xfId="60" xr:uid="{00000000-0005-0000-0000-00000F000000}"/>
    <cellStyle name="Separador de milhares 2 2 2 2 4" xfId="79" xr:uid="{00000000-0005-0000-0000-00000F000000}"/>
    <cellStyle name="Separador de milhares 2 2 2 2 5" xfId="97" xr:uid="{00000000-0005-0000-0000-00000F000000}"/>
    <cellStyle name="Separador de milhares 2 2 2 2 6" xfId="116" xr:uid="{00000000-0005-0000-0000-00000F000000}"/>
    <cellStyle name="Separador de milhares 2 2 2 2 7" xfId="135" xr:uid="{00000000-0005-0000-0000-00000F000000}"/>
    <cellStyle name="Separador de milhares 2 2 2 2 8" xfId="154" xr:uid="{00000000-0005-0000-0000-00000F000000}"/>
    <cellStyle name="Separador de milhares 2 2 2 2 9" xfId="173" xr:uid="{00000000-0005-0000-0000-00000F000000}"/>
    <cellStyle name="Separador de milhares 2 2 2 3" xfId="32" xr:uid="{00000000-0005-0000-0000-00000D000000}"/>
    <cellStyle name="Separador de milhares 2 2 2 4" xfId="51" xr:uid="{00000000-0005-0000-0000-00000E000000}"/>
    <cellStyle name="Separador de milhares 2 2 2 5" xfId="70" xr:uid="{00000000-0005-0000-0000-00000E000000}"/>
    <cellStyle name="Separador de milhares 2 2 2 6" xfId="88" xr:uid="{00000000-0005-0000-0000-00000E000000}"/>
    <cellStyle name="Separador de milhares 2 2 2 7" xfId="107" xr:uid="{00000000-0005-0000-0000-00000E000000}"/>
    <cellStyle name="Separador de milhares 2 2 2 8" xfId="126" xr:uid="{00000000-0005-0000-0000-00000E000000}"/>
    <cellStyle name="Separador de milhares 2 2 2 9" xfId="145" xr:uid="{00000000-0005-0000-0000-00000E000000}"/>
    <cellStyle name="Separador de milhares 2 2 3" xfId="16" xr:uid="{00000000-0005-0000-0000-000010000000}"/>
    <cellStyle name="Separador de milhares 2 2 3 10" xfId="168" xr:uid="{00000000-0005-0000-0000-000010000000}"/>
    <cellStyle name="Separador de milhares 2 2 3 11" xfId="187" xr:uid="{00000000-0005-0000-0000-000010000000}"/>
    <cellStyle name="Separador de milhares 2 2 3 2" xfId="26" xr:uid="{00000000-0005-0000-0000-000011000000}"/>
    <cellStyle name="Separador de milhares 2 2 3 2 10" xfId="196" xr:uid="{00000000-0005-0000-0000-000011000000}"/>
    <cellStyle name="Separador de milhares 2 2 3 2 2" xfId="45" xr:uid="{00000000-0005-0000-0000-000010000000}"/>
    <cellStyle name="Separador de milhares 2 2 3 2 3" xfId="64" xr:uid="{00000000-0005-0000-0000-000011000000}"/>
    <cellStyle name="Separador de milhares 2 2 3 2 4" xfId="83" xr:uid="{00000000-0005-0000-0000-000011000000}"/>
    <cellStyle name="Separador de milhares 2 2 3 2 5" xfId="101" xr:uid="{00000000-0005-0000-0000-000011000000}"/>
    <cellStyle name="Separador de milhares 2 2 3 2 6" xfId="120" xr:uid="{00000000-0005-0000-0000-000011000000}"/>
    <cellStyle name="Separador de milhares 2 2 3 2 7" xfId="139" xr:uid="{00000000-0005-0000-0000-000011000000}"/>
    <cellStyle name="Separador de milhares 2 2 3 2 8" xfId="158" xr:uid="{00000000-0005-0000-0000-000011000000}"/>
    <cellStyle name="Separador de milhares 2 2 3 2 9" xfId="177" xr:uid="{00000000-0005-0000-0000-000011000000}"/>
    <cellStyle name="Separador de milhares 2 2 3 3" xfId="36" xr:uid="{00000000-0005-0000-0000-00000F000000}"/>
    <cellStyle name="Separador de milhares 2 2 3 4" xfId="55" xr:uid="{00000000-0005-0000-0000-000010000000}"/>
    <cellStyle name="Separador de milhares 2 2 3 5" xfId="74" xr:uid="{00000000-0005-0000-0000-000010000000}"/>
    <cellStyle name="Separador de milhares 2 2 3 6" xfId="92" xr:uid="{00000000-0005-0000-0000-000010000000}"/>
    <cellStyle name="Separador de milhares 2 2 3 7" xfId="111" xr:uid="{00000000-0005-0000-0000-000010000000}"/>
    <cellStyle name="Separador de milhares 2 2 3 8" xfId="130" xr:uid="{00000000-0005-0000-0000-000010000000}"/>
    <cellStyle name="Separador de milhares 2 2 3 9" xfId="149" xr:uid="{00000000-0005-0000-0000-000010000000}"/>
    <cellStyle name="Separador de milhares 2 2 4" xfId="19" xr:uid="{00000000-0005-0000-0000-000012000000}"/>
    <cellStyle name="Separador de milhares 2 2 4 10" xfId="189" xr:uid="{00000000-0005-0000-0000-000012000000}"/>
    <cellStyle name="Separador de milhares 2 2 4 2" xfId="38" xr:uid="{00000000-0005-0000-0000-000011000000}"/>
    <cellStyle name="Separador de milhares 2 2 4 3" xfId="57" xr:uid="{00000000-0005-0000-0000-000012000000}"/>
    <cellStyle name="Separador de milhares 2 2 4 4" xfId="76" xr:uid="{00000000-0005-0000-0000-000012000000}"/>
    <cellStyle name="Separador de milhares 2 2 4 5" xfId="94" xr:uid="{00000000-0005-0000-0000-000012000000}"/>
    <cellStyle name="Separador de milhares 2 2 4 6" xfId="113" xr:uid="{00000000-0005-0000-0000-000012000000}"/>
    <cellStyle name="Separador de milhares 2 2 4 7" xfId="132" xr:uid="{00000000-0005-0000-0000-000012000000}"/>
    <cellStyle name="Separador de milhares 2 2 4 8" xfId="151" xr:uid="{00000000-0005-0000-0000-000012000000}"/>
    <cellStyle name="Separador de milhares 2 2 4 9" xfId="170" xr:uid="{00000000-0005-0000-0000-000012000000}"/>
    <cellStyle name="Separador de milhares 2 2 5" xfId="29" xr:uid="{00000000-0005-0000-0000-00000C000000}"/>
    <cellStyle name="Separador de milhares 2 2 6" xfId="48" xr:uid="{00000000-0005-0000-0000-00000D000000}"/>
    <cellStyle name="Separador de milhares 2 2 7" xfId="67" xr:uid="{00000000-0005-0000-0000-00000D000000}"/>
    <cellStyle name="Separador de milhares 2 2 8" xfId="85" xr:uid="{00000000-0005-0000-0000-00000D000000}"/>
    <cellStyle name="Separador de milhares 2 2 9" xfId="104" xr:uid="{00000000-0005-0000-0000-00000D000000}"/>
    <cellStyle name="Separador de milhares 2 3" xfId="6" xr:uid="{00000000-0005-0000-0000-000013000000}"/>
    <cellStyle name="Separador de milhares 2 3 10" xfId="122" xr:uid="{00000000-0005-0000-0000-000013000000}"/>
    <cellStyle name="Separador de milhares 2 3 11" xfId="141" xr:uid="{00000000-0005-0000-0000-000013000000}"/>
    <cellStyle name="Separador de milhares 2 3 12" xfId="160" xr:uid="{00000000-0005-0000-0000-000013000000}"/>
    <cellStyle name="Separador de milhares 2 3 13" xfId="179" xr:uid="{00000000-0005-0000-0000-000013000000}"/>
    <cellStyle name="Separador de milhares 2 3 2" xfId="10" xr:uid="{00000000-0005-0000-0000-000014000000}"/>
    <cellStyle name="Separador de milhares 2 3 2 10" xfId="163" xr:uid="{00000000-0005-0000-0000-000014000000}"/>
    <cellStyle name="Separador de milhares 2 3 2 11" xfId="182" xr:uid="{00000000-0005-0000-0000-000014000000}"/>
    <cellStyle name="Separador de milhares 2 3 2 2" xfId="21" xr:uid="{00000000-0005-0000-0000-000015000000}"/>
    <cellStyle name="Separador de milhares 2 3 2 2 10" xfId="191" xr:uid="{00000000-0005-0000-0000-000015000000}"/>
    <cellStyle name="Separador de milhares 2 3 2 2 2" xfId="40" xr:uid="{00000000-0005-0000-0000-000014000000}"/>
    <cellStyle name="Separador de milhares 2 3 2 2 3" xfId="59" xr:uid="{00000000-0005-0000-0000-000015000000}"/>
    <cellStyle name="Separador de milhares 2 3 2 2 4" xfId="78" xr:uid="{00000000-0005-0000-0000-000015000000}"/>
    <cellStyle name="Separador de milhares 2 3 2 2 5" xfId="96" xr:uid="{00000000-0005-0000-0000-000015000000}"/>
    <cellStyle name="Separador de milhares 2 3 2 2 6" xfId="115" xr:uid="{00000000-0005-0000-0000-000015000000}"/>
    <cellStyle name="Separador de milhares 2 3 2 2 7" xfId="134" xr:uid="{00000000-0005-0000-0000-000015000000}"/>
    <cellStyle name="Separador de milhares 2 3 2 2 8" xfId="153" xr:uid="{00000000-0005-0000-0000-000015000000}"/>
    <cellStyle name="Separador de milhares 2 3 2 2 9" xfId="172" xr:uid="{00000000-0005-0000-0000-000015000000}"/>
    <cellStyle name="Separador de milhares 2 3 2 3" xfId="31" xr:uid="{00000000-0005-0000-0000-000013000000}"/>
    <cellStyle name="Separador de milhares 2 3 2 4" xfId="50" xr:uid="{00000000-0005-0000-0000-000014000000}"/>
    <cellStyle name="Separador de milhares 2 3 2 5" xfId="69" xr:uid="{00000000-0005-0000-0000-000014000000}"/>
    <cellStyle name="Separador de milhares 2 3 2 6" xfId="87" xr:uid="{00000000-0005-0000-0000-000014000000}"/>
    <cellStyle name="Separador de milhares 2 3 2 7" xfId="106" xr:uid="{00000000-0005-0000-0000-000014000000}"/>
    <cellStyle name="Separador de milhares 2 3 2 8" xfId="125" xr:uid="{00000000-0005-0000-0000-000014000000}"/>
    <cellStyle name="Separador de milhares 2 3 2 9" xfId="144" xr:uid="{00000000-0005-0000-0000-000014000000}"/>
    <cellStyle name="Separador de milhares 2 3 3" xfId="15" xr:uid="{00000000-0005-0000-0000-000016000000}"/>
    <cellStyle name="Separador de milhares 2 3 3 10" xfId="167" xr:uid="{00000000-0005-0000-0000-000016000000}"/>
    <cellStyle name="Separador de milhares 2 3 3 11" xfId="186" xr:uid="{00000000-0005-0000-0000-000016000000}"/>
    <cellStyle name="Separador de milhares 2 3 3 2" xfId="25" xr:uid="{00000000-0005-0000-0000-000017000000}"/>
    <cellStyle name="Separador de milhares 2 3 3 2 10" xfId="195" xr:uid="{00000000-0005-0000-0000-000017000000}"/>
    <cellStyle name="Separador de milhares 2 3 3 2 2" xfId="44" xr:uid="{00000000-0005-0000-0000-000016000000}"/>
    <cellStyle name="Separador de milhares 2 3 3 2 3" xfId="63" xr:uid="{00000000-0005-0000-0000-000017000000}"/>
    <cellStyle name="Separador de milhares 2 3 3 2 4" xfId="82" xr:uid="{00000000-0005-0000-0000-000017000000}"/>
    <cellStyle name="Separador de milhares 2 3 3 2 5" xfId="100" xr:uid="{00000000-0005-0000-0000-000017000000}"/>
    <cellStyle name="Separador de milhares 2 3 3 2 6" xfId="119" xr:uid="{00000000-0005-0000-0000-000017000000}"/>
    <cellStyle name="Separador de milhares 2 3 3 2 7" xfId="138" xr:uid="{00000000-0005-0000-0000-000017000000}"/>
    <cellStyle name="Separador de milhares 2 3 3 2 8" xfId="157" xr:uid="{00000000-0005-0000-0000-000017000000}"/>
    <cellStyle name="Separador de milhares 2 3 3 2 9" xfId="176" xr:uid="{00000000-0005-0000-0000-000017000000}"/>
    <cellStyle name="Separador de milhares 2 3 3 3" xfId="35" xr:uid="{00000000-0005-0000-0000-000015000000}"/>
    <cellStyle name="Separador de milhares 2 3 3 4" xfId="54" xr:uid="{00000000-0005-0000-0000-000016000000}"/>
    <cellStyle name="Separador de milhares 2 3 3 5" xfId="73" xr:uid="{00000000-0005-0000-0000-000016000000}"/>
    <cellStyle name="Separador de milhares 2 3 3 6" xfId="91" xr:uid="{00000000-0005-0000-0000-000016000000}"/>
    <cellStyle name="Separador de milhares 2 3 3 7" xfId="110" xr:uid="{00000000-0005-0000-0000-000016000000}"/>
    <cellStyle name="Separador de milhares 2 3 3 8" xfId="129" xr:uid="{00000000-0005-0000-0000-000016000000}"/>
    <cellStyle name="Separador de milhares 2 3 3 9" xfId="148" xr:uid="{00000000-0005-0000-0000-000016000000}"/>
    <cellStyle name="Separador de milhares 2 3 4" xfId="18" xr:uid="{00000000-0005-0000-0000-000018000000}"/>
    <cellStyle name="Separador de milhares 2 3 4 10" xfId="188" xr:uid="{00000000-0005-0000-0000-000018000000}"/>
    <cellStyle name="Separador de milhares 2 3 4 2" xfId="37" xr:uid="{00000000-0005-0000-0000-000017000000}"/>
    <cellStyle name="Separador de milhares 2 3 4 3" xfId="56" xr:uid="{00000000-0005-0000-0000-000018000000}"/>
    <cellStyle name="Separador de milhares 2 3 4 4" xfId="75" xr:uid="{00000000-0005-0000-0000-000018000000}"/>
    <cellStyle name="Separador de milhares 2 3 4 5" xfId="93" xr:uid="{00000000-0005-0000-0000-000018000000}"/>
    <cellStyle name="Separador de milhares 2 3 4 6" xfId="112" xr:uid="{00000000-0005-0000-0000-000018000000}"/>
    <cellStyle name="Separador de milhares 2 3 4 7" xfId="131" xr:uid="{00000000-0005-0000-0000-000018000000}"/>
    <cellStyle name="Separador de milhares 2 3 4 8" xfId="150" xr:uid="{00000000-0005-0000-0000-000018000000}"/>
    <cellStyle name="Separador de milhares 2 3 4 9" xfId="169" xr:uid="{00000000-0005-0000-0000-000018000000}"/>
    <cellStyle name="Separador de milhares 2 3 5" xfId="28" xr:uid="{00000000-0005-0000-0000-000012000000}"/>
    <cellStyle name="Separador de milhares 2 3 6" xfId="47" xr:uid="{00000000-0005-0000-0000-000013000000}"/>
    <cellStyle name="Separador de milhares 2 3 7" xfId="66" xr:uid="{00000000-0005-0000-0000-000013000000}"/>
    <cellStyle name="Separador de milhares 2 3 8" xfId="84" xr:uid="{00000000-0005-0000-0000-000013000000}"/>
    <cellStyle name="Separador de milhares 2 3 9" xfId="103" xr:uid="{00000000-0005-0000-0000-000013000000}"/>
    <cellStyle name="Separador de milhares 3" xfId="3" xr:uid="{00000000-0005-0000-0000-000019000000}"/>
    <cellStyle name="Título 5" xfId="4" xr:uid="{00000000-0005-0000-0000-00001A000000}"/>
    <cellStyle name="Vírgula" xfId="27" builtinId="3"/>
    <cellStyle name="Vírgula 2" xfId="46" xr:uid="{00000000-0005-0000-0000-000059000000}"/>
    <cellStyle name="Vírgula 3" xfId="65" xr:uid="{00000000-0005-0000-0000-00006C000000}"/>
    <cellStyle name="Vírgula 4" xfId="102" xr:uid="{00000000-0005-0000-0000-000091000000}"/>
    <cellStyle name="Vírgula 5" xfId="121" xr:uid="{00000000-0005-0000-0000-0000A4000000}"/>
    <cellStyle name="Vírgula 6" xfId="140" xr:uid="{00000000-0005-0000-0000-0000B7000000}"/>
    <cellStyle name="Vírgula 7" xfId="159" xr:uid="{00000000-0005-0000-0000-0000CA000000}"/>
    <cellStyle name="Vírgula 8" xfId="178" xr:uid="{00000000-0005-0000-0000-0000DD000000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</dxfs>
  <tableStyles count="1" defaultTableStyle="TableStyleMedium9" defaultPivotStyle="PivotStyleLight16">
    <tableStyle name="Invisible" pivot="0" table="0" count="0" xr9:uid="{7C158098-7BBB-44A6-8142-2465498BD957}"/>
  </tableStyles>
  <colors>
    <mruColors>
      <color rgb="FFCCFF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9E5B8-F48D-4196-96BE-E5CDC6AF9376}">
  <dimension ref="A1:AB33"/>
  <sheetViews>
    <sheetView workbookViewId="0">
      <selection activeCell="P8" sqref="P8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36.8554687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161" t="s">
        <v>101</v>
      </c>
      <c r="O1" s="161" t="s">
        <v>102</v>
      </c>
      <c r="P1" s="161" t="s">
        <v>104</v>
      </c>
      <c r="Q1" s="147" t="s">
        <v>30</v>
      </c>
      <c r="R1" s="147" t="s">
        <v>30</v>
      </c>
      <c r="S1" s="147" t="s">
        <v>30</v>
      </c>
      <c r="T1" s="147" t="s">
        <v>30</v>
      </c>
      <c r="U1" s="147" t="s">
        <v>30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22.7" customHeight="1" x14ac:dyDescent="0.2">
      <c r="A2" s="148" t="s">
        <v>73</v>
      </c>
      <c r="B2" s="149"/>
      <c r="C2" s="149"/>
      <c r="D2" s="149"/>
      <c r="E2" s="149"/>
      <c r="F2" s="149"/>
      <c r="G2" s="149"/>
      <c r="H2" s="149"/>
      <c r="I2" s="149"/>
      <c r="J2" s="150"/>
      <c r="K2" s="154" t="s">
        <v>97</v>
      </c>
      <c r="L2" s="155"/>
      <c r="M2" s="156"/>
      <c r="N2" s="161"/>
      <c r="O2" s="161"/>
      <c r="P2" s="161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1">
        <v>45491</v>
      </c>
      <c r="O3" s="111">
        <v>45491</v>
      </c>
      <c r="P3" s="111">
        <v>45497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5</v>
      </c>
      <c r="L4" s="33">
        <f>K4-(SUM(N4:AB4))</f>
        <v>5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50</v>
      </c>
      <c r="L5" s="33">
        <f t="shared" ref="L5:L32" si="1">K5-(SUM(N5:AB5))</f>
        <v>50</v>
      </c>
      <c r="M5" s="34" t="str">
        <f t="shared" si="0"/>
        <v>OK</v>
      </c>
      <c r="N5" s="35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10</v>
      </c>
      <c r="L6" s="33">
        <f t="shared" si="1"/>
        <v>10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35</v>
      </c>
      <c r="L7" s="33">
        <f t="shared" si="1"/>
        <v>27</v>
      </c>
      <c r="M7" s="34" t="str">
        <f t="shared" si="0"/>
        <v>OK</v>
      </c>
      <c r="N7" s="35"/>
      <c r="O7" s="105">
        <v>8</v>
      </c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f>1000-20</f>
        <v>980</v>
      </c>
      <c r="L8" s="33">
        <f t="shared" si="1"/>
        <v>960</v>
      </c>
      <c r="M8" s="34" t="str">
        <f t="shared" si="0"/>
        <v>OK</v>
      </c>
      <c r="N8" s="35"/>
      <c r="O8" s="105">
        <v>20</v>
      </c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20</v>
      </c>
      <c r="L9" s="33">
        <f t="shared" si="1"/>
        <v>20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20</v>
      </c>
      <c r="L10" s="33">
        <f t="shared" si="1"/>
        <v>20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5</v>
      </c>
      <c r="L11" s="33">
        <f t="shared" si="1"/>
        <v>4</v>
      </c>
      <c r="M11" s="34" t="str">
        <f t="shared" si="0"/>
        <v>OK</v>
      </c>
      <c r="N11" s="98">
        <v>1</v>
      </c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5</v>
      </c>
      <c r="L12" s="33">
        <f t="shared" si="1"/>
        <v>5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5</v>
      </c>
      <c r="L13" s="33">
        <f t="shared" si="1"/>
        <v>5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25</v>
      </c>
      <c r="L14" s="33">
        <f t="shared" si="1"/>
        <v>25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15</v>
      </c>
      <c r="L15" s="33">
        <f t="shared" si="1"/>
        <v>15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20</v>
      </c>
      <c r="L16" s="33">
        <f t="shared" si="1"/>
        <v>20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2000</v>
      </c>
      <c r="L17" s="33">
        <f t="shared" si="1"/>
        <v>2000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89.25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10</v>
      </c>
      <c r="L18" s="33">
        <f t="shared" si="1"/>
        <v>10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60</v>
      </c>
      <c r="L19" s="33">
        <f t="shared" si="1"/>
        <v>60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0</v>
      </c>
      <c r="L20" s="33">
        <f t="shared" si="1"/>
        <v>0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400</v>
      </c>
      <c r="L22" s="33">
        <f t="shared" si="1"/>
        <v>400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500</v>
      </c>
      <c r="L23" s="33">
        <f t="shared" si="1"/>
        <v>500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/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500</v>
      </c>
      <c r="L25" s="33">
        <f t="shared" si="1"/>
        <v>500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0</v>
      </c>
      <c r="L26" s="33">
        <f t="shared" si="1"/>
        <v>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0</v>
      </c>
      <c r="L27" s="33">
        <f t="shared" si="1"/>
        <v>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0</v>
      </c>
      <c r="L28" s="33">
        <f t="shared" si="1"/>
        <v>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2000</v>
      </c>
      <c r="L29" s="33">
        <f t="shared" si="1"/>
        <v>0</v>
      </c>
      <c r="M29" s="34" t="str">
        <f t="shared" si="0"/>
        <v>OK</v>
      </c>
      <c r="N29" s="35"/>
      <c r="O29" s="35"/>
      <c r="P29" s="106">
        <v>2000</v>
      </c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0</v>
      </c>
      <c r="L30" s="33">
        <f t="shared" si="1"/>
        <v>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0</v>
      </c>
      <c r="L31" s="33">
        <f t="shared" si="1"/>
        <v>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0</v>
      </c>
      <c r="L32" s="33">
        <f t="shared" si="1"/>
        <v>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4:28" x14ac:dyDescent="0.2">
      <c r="N33" s="69">
        <f t="shared" ref="N33:AB33" si="2">SUMPRODUCT($J$4:$J$32,N4:N32)</f>
        <v>423</v>
      </c>
      <c r="O33" s="61">
        <f>SUMPRODUCT($J$4:$J$32,O4:O32)</f>
        <v>1032</v>
      </c>
      <c r="P33" s="61">
        <f>SUMPRODUCT($J$4:$J$32,P4:P32)</f>
        <v>660</v>
      </c>
      <c r="Q33" s="61">
        <f t="shared" si="2"/>
        <v>0</v>
      </c>
      <c r="R33" s="61">
        <f t="shared" si="2"/>
        <v>0</v>
      </c>
      <c r="S33" s="61">
        <f t="shared" si="2"/>
        <v>0</v>
      </c>
      <c r="T33" s="61">
        <f t="shared" si="2"/>
        <v>0</v>
      </c>
      <c r="U33" s="61">
        <f t="shared" si="2"/>
        <v>0</v>
      </c>
      <c r="V33" s="61">
        <f t="shared" si="2"/>
        <v>0</v>
      </c>
      <c r="W33" s="61">
        <f t="shared" si="2"/>
        <v>0</v>
      </c>
      <c r="X33" s="61">
        <f t="shared" si="2"/>
        <v>0</v>
      </c>
      <c r="Y33" s="61">
        <f t="shared" si="2"/>
        <v>0</v>
      </c>
      <c r="Z33" s="61">
        <f t="shared" si="2"/>
        <v>0</v>
      </c>
      <c r="AA33" s="61">
        <f t="shared" si="2"/>
        <v>0</v>
      </c>
      <c r="AB33" s="61">
        <f t="shared" si="2"/>
        <v>0</v>
      </c>
    </row>
  </sheetData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pageMargins left="0.511811024" right="0.511811024" top="0.78740157499999996" bottom="0.78740157499999996" header="0.31496062000000002" footer="0.31496062000000002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572D7-2020-4212-BE52-96F1BAF91830}">
  <dimension ref="A1:AB33"/>
  <sheetViews>
    <sheetView topLeftCell="A25" workbookViewId="0">
      <selection activeCell="J18" sqref="J18"/>
    </sheetView>
  </sheetViews>
  <sheetFormatPr defaultColWidth="9.7109375" defaultRowHeight="12.75" x14ac:dyDescent="0.2"/>
  <cols>
    <col min="1" max="1" width="7.7109375" style="55" customWidth="1"/>
    <col min="2" max="2" width="18.140625" style="55" customWidth="1"/>
    <col min="3" max="3" width="5.5703125" style="55" bestFit="1" customWidth="1"/>
    <col min="4" max="4" width="30.140625" style="56" customWidth="1"/>
    <col min="5" max="5" width="10.85546875" style="55" bestFit="1" customWidth="1"/>
    <col min="6" max="6" width="8" style="55" customWidth="1"/>
    <col min="7" max="7" width="12.7109375" style="55" customWidth="1"/>
    <col min="8" max="8" width="12.570312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4" width="12.42578125" style="62" customWidth="1"/>
    <col min="15" max="15" width="10.42578125" style="62" bestFit="1" customWidth="1"/>
    <col min="16" max="16" width="10.42578125" style="18" bestFit="1" customWidth="1"/>
    <col min="17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161" t="s">
        <v>121</v>
      </c>
      <c r="O1" s="161" t="s">
        <v>122</v>
      </c>
      <c r="P1" s="161" t="s">
        <v>123</v>
      </c>
      <c r="Q1" s="161" t="s">
        <v>124</v>
      </c>
      <c r="R1" s="161" t="s">
        <v>125</v>
      </c>
      <c r="S1" s="147" t="s">
        <v>30</v>
      </c>
      <c r="T1" s="147" t="s">
        <v>30</v>
      </c>
      <c r="U1" s="147" t="s">
        <v>30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12.75" customHeight="1" x14ac:dyDescent="0.2">
      <c r="A2" s="148" t="s">
        <v>79</v>
      </c>
      <c r="B2" s="149"/>
      <c r="C2" s="149"/>
      <c r="D2" s="149"/>
      <c r="E2" s="149"/>
      <c r="F2" s="149"/>
      <c r="G2" s="149"/>
      <c r="H2" s="149"/>
      <c r="I2" s="149"/>
      <c r="J2" s="150"/>
      <c r="K2" s="154" t="s">
        <v>97</v>
      </c>
      <c r="L2" s="155"/>
      <c r="M2" s="156"/>
      <c r="N2" s="161"/>
      <c r="O2" s="161"/>
      <c r="P2" s="161"/>
      <c r="Q2" s="161"/>
      <c r="R2" s="161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1">
        <v>45372</v>
      </c>
      <c r="O3" s="111">
        <v>45425</v>
      </c>
      <c r="P3" s="111">
        <v>45432</v>
      </c>
      <c r="Q3" s="111">
        <v>45436</v>
      </c>
      <c r="R3" s="111">
        <v>45446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10</v>
      </c>
      <c r="L4" s="33">
        <f>K4-(SUM(N4:AB4))</f>
        <v>10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50</v>
      </c>
      <c r="L5" s="33">
        <f t="shared" ref="L5:L32" si="1">K5-(SUM(N5:AB5))</f>
        <v>40</v>
      </c>
      <c r="M5" s="34" t="str">
        <f t="shared" si="0"/>
        <v>OK</v>
      </c>
      <c r="N5" s="35"/>
      <c r="O5" s="35"/>
      <c r="P5" s="36"/>
      <c r="Q5" s="185">
        <v>4</v>
      </c>
      <c r="R5" s="185">
        <v>6</v>
      </c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0</v>
      </c>
      <c r="L6" s="33">
        <f t="shared" si="1"/>
        <v>0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0</v>
      </c>
      <c r="L7" s="33">
        <f t="shared" si="1"/>
        <v>0</v>
      </c>
      <c r="M7" s="34" t="str">
        <f t="shared" si="0"/>
        <v>OK</v>
      </c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50</v>
      </c>
      <c r="L8" s="33">
        <f t="shared" si="1"/>
        <v>40</v>
      </c>
      <c r="M8" s="34" t="str">
        <f t="shared" si="0"/>
        <v>OK</v>
      </c>
      <c r="N8" s="97">
        <v>10</v>
      </c>
      <c r="O8" s="35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25</v>
      </c>
      <c r="L9" s="33">
        <f t="shared" si="1"/>
        <v>25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125</v>
      </c>
      <c r="L10" s="33">
        <f t="shared" si="1"/>
        <v>91</v>
      </c>
      <c r="M10" s="34" t="str">
        <f t="shared" si="0"/>
        <v>OK</v>
      </c>
      <c r="N10" s="37"/>
      <c r="O10" s="97">
        <v>17</v>
      </c>
      <c r="P10" s="185">
        <v>17</v>
      </c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f>0+1</f>
        <v>1</v>
      </c>
      <c r="L11" s="33">
        <f t="shared" si="1"/>
        <v>1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0</v>
      </c>
      <c r="L12" s="33">
        <f t="shared" si="1"/>
        <v>0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0</v>
      </c>
      <c r="L13" s="33">
        <f t="shared" si="1"/>
        <v>0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20</v>
      </c>
      <c r="L14" s="33">
        <f t="shared" si="1"/>
        <v>20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0</v>
      </c>
      <c r="L15" s="33">
        <f t="shared" si="1"/>
        <v>0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0</v>
      </c>
      <c r="L16" s="33">
        <f t="shared" si="1"/>
        <v>0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120</v>
      </c>
      <c r="L17" s="33">
        <f t="shared" si="1"/>
        <v>120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250</v>
      </c>
      <c r="L18" s="33">
        <f t="shared" si="1"/>
        <v>250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10</v>
      </c>
      <c r="L19" s="33">
        <f t="shared" si="1"/>
        <v>10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5</v>
      </c>
      <c r="L20" s="33">
        <f t="shared" si="1"/>
        <v>5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600</v>
      </c>
      <c r="L22" s="33">
        <f t="shared" si="1"/>
        <v>600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150</v>
      </c>
      <c r="L23" s="33">
        <f t="shared" si="1"/>
        <v>150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200</v>
      </c>
      <c r="L25" s="33">
        <f t="shared" si="1"/>
        <v>200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0</v>
      </c>
      <c r="L26" s="33">
        <f t="shared" si="1"/>
        <v>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3500</v>
      </c>
      <c r="L27" s="33">
        <f t="shared" si="1"/>
        <v>3500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4004</v>
      </c>
      <c r="L28" s="33">
        <f t="shared" si="1"/>
        <v>4004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3500</v>
      </c>
      <c r="L29" s="33">
        <f t="shared" si="1"/>
        <v>3500</v>
      </c>
      <c r="M29" s="34" t="str">
        <f t="shared" si="0"/>
        <v>OK</v>
      </c>
      <c r="N29" s="35"/>
      <c r="O29" s="35"/>
      <c r="P29" s="47"/>
      <c r="Q29" s="191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4004</v>
      </c>
      <c r="L30" s="33">
        <f t="shared" si="1"/>
        <v>4004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5000</v>
      </c>
      <c r="L31" s="33">
        <f t="shared" si="1"/>
        <v>4000</v>
      </c>
      <c r="M31" s="34" t="str">
        <f t="shared" si="0"/>
        <v>OK</v>
      </c>
      <c r="N31" s="35"/>
      <c r="O31" s="37"/>
      <c r="P31" s="47"/>
      <c r="Q31" s="113">
        <v>500</v>
      </c>
      <c r="R31" s="185">
        <v>500</v>
      </c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f>5000-2000</f>
        <v>3000</v>
      </c>
      <c r="L32" s="33">
        <f t="shared" si="1"/>
        <v>3000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24624</v>
      </c>
      <c r="L33" s="58">
        <f>SUM(L4:L32)</f>
        <v>23570</v>
      </c>
      <c r="N33" s="187">
        <f t="shared" ref="N33:R33" si="2">SUMPRODUCT($J$4:$J$32,N4:N32)</f>
        <v>304</v>
      </c>
      <c r="O33" s="188">
        <f t="shared" si="2"/>
        <v>355.29999999999995</v>
      </c>
      <c r="P33" s="188">
        <f t="shared" si="2"/>
        <v>355.29999999999995</v>
      </c>
      <c r="Q33" s="188">
        <f t="shared" si="2"/>
        <v>362</v>
      </c>
      <c r="R33" s="188">
        <f t="shared" si="2"/>
        <v>443</v>
      </c>
      <c r="S33" s="61">
        <f t="shared" ref="N33:AB33" si="3">SUMPRODUCT($J$4:$J$32,S4:S32)</f>
        <v>0</v>
      </c>
      <c r="T33" s="61">
        <f t="shared" si="3"/>
        <v>0</v>
      </c>
      <c r="U33" s="61">
        <f t="shared" si="3"/>
        <v>0</v>
      </c>
      <c r="V33" s="61">
        <f t="shared" si="3"/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</sheetData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pageMargins left="0.511811024" right="0.511811024" top="0.78740157499999996" bottom="0.78740157499999996" header="0.31496062000000002" footer="0.31496062000000002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AA03C-E723-4BA6-BD0E-65C287509629}">
  <dimension ref="A1:AB36"/>
  <sheetViews>
    <sheetView topLeftCell="A19" zoomScale="80" zoomScaleNormal="80" workbookViewId="0">
      <selection activeCell="D44" sqref="D44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34.4257812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161" t="s">
        <v>170</v>
      </c>
      <c r="O1" s="161" t="s">
        <v>171</v>
      </c>
      <c r="P1" s="161" t="s">
        <v>172</v>
      </c>
      <c r="Q1" s="161" t="s">
        <v>173</v>
      </c>
      <c r="R1" s="161" t="s">
        <v>174</v>
      </c>
      <c r="S1" s="161" t="s">
        <v>175</v>
      </c>
      <c r="T1" s="161" t="s">
        <v>176</v>
      </c>
      <c r="U1" s="161" t="s">
        <v>177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12.75" customHeight="1" x14ac:dyDescent="0.2">
      <c r="A2" s="148" t="s">
        <v>80</v>
      </c>
      <c r="B2" s="149"/>
      <c r="C2" s="149"/>
      <c r="D2" s="149"/>
      <c r="E2" s="149"/>
      <c r="F2" s="149"/>
      <c r="G2" s="149"/>
      <c r="H2" s="149"/>
      <c r="I2" s="149"/>
      <c r="J2" s="150"/>
      <c r="K2" s="154" t="s">
        <v>97</v>
      </c>
      <c r="L2" s="155"/>
      <c r="M2" s="156"/>
      <c r="N2" s="161"/>
      <c r="O2" s="161"/>
      <c r="P2" s="161"/>
      <c r="Q2" s="161"/>
      <c r="R2" s="161"/>
      <c r="S2" s="161"/>
      <c r="T2" s="161"/>
      <c r="U2" s="161"/>
      <c r="V2" s="147"/>
      <c r="W2" s="147"/>
      <c r="X2" s="147"/>
      <c r="Y2" s="147"/>
      <c r="Z2" s="147"/>
      <c r="AA2" s="147"/>
      <c r="AB2" s="147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1">
        <v>45394</v>
      </c>
      <c r="O3" s="111">
        <v>45415</v>
      </c>
      <c r="P3" s="111">
        <v>45453</v>
      </c>
      <c r="Q3" s="111">
        <v>45478</v>
      </c>
      <c r="R3" s="111">
        <v>45524</v>
      </c>
      <c r="S3" s="111">
        <v>45530</v>
      </c>
      <c r="T3" s="111">
        <v>45533</v>
      </c>
      <c r="U3" s="111">
        <v>45552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0</v>
      </c>
      <c r="L4" s="33">
        <f>K4-(SUM(N4:AB4))</f>
        <v>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20</v>
      </c>
      <c r="L5" s="33">
        <f t="shared" ref="L5:L32" si="1">K5-(SUM(N5:AB5))</f>
        <v>1</v>
      </c>
      <c r="M5" s="34" t="str">
        <f t="shared" si="0"/>
        <v>OK</v>
      </c>
      <c r="N5" s="35"/>
      <c r="O5" s="98">
        <v>16</v>
      </c>
      <c r="P5" s="36"/>
      <c r="Q5" s="36"/>
      <c r="R5" s="113">
        <v>3</v>
      </c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15</v>
      </c>
      <c r="L6" s="33">
        <f t="shared" si="1"/>
        <v>10</v>
      </c>
      <c r="M6" s="34" t="str">
        <f t="shared" si="0"/>
        <v>OK</v>
      </c>
      <c r="N6" s="35"/>
      <c r="O6" s="37"/>
      <c r="P6" s="38"/>
      <c r="Q6" s="36"/>
      <c r="R6" s="36"/>
      <c r="S6" s="113">
        <v>5</v>
      </c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5</v>
      </c>
      <c r="L7" s="33">
        <f t="shared" si="1"/>
        <v>3</v>
      </c>
      <c r="M7" s="34" t="str">
        <f t="shared" si="0"/>
        <v>OK</v>
      </c>
      <c r="N7" s="35"/>
      <c r="O7" s="35"/>
      <c r="P7" s="36"/>
      <c r="Q7" s="36"/>
      <c r="R7" s="113">
        <v>1</v>
      </c>
      <c r="S7" s="113">
        <v>1</v>
      </c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80</v>
      </c>
      <c r="L8" s="33">
        <f t="shared" si="1"/>
        <v>56</v>
      </c>
      <c r="M8" s="34" t="str">
        <f t="shared" si="0"/>
        <v>OK</v>
      </c>
      <c r="N8" s="35"/>
      <c r="O8" s="35"/>
      <c r="P8" s="192">
        <v>3</v>
      </c>
      <c r="Q8" s="36"/>
      <c r="R8" s="36"/>
      <c r="S8" s="36"/>
      <c r="T8" s="192">
        <v>8</v>
      </c>
      <c r="U8" s="192">
        <v>13</v>
      </c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0</v>
      </c>
      <c r="L10" s="33">
        <f t="shared" si="1"/>
        <v>0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2</v>
      </c>
      <c r="L11" s="33">
        <f t="shared" si="1"/>
        <v>2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0</v>
      </c>
      <c r="L12" s="33">
        <f t="shared" si="1"/>
        <v>0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0</v>
      </c>
      <c r="L13" s="33">
        <f t="shared" si="1"/>
        <v>0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0</v>
      </c>
      <c r="L14" s="33">
        <f t="shared" si="1"/>
        <v>0</v>
      </c>
      <c r="M14" s="34" t="str">
        <f t="shared" si="0"/>
        <v>OK</v>
      </c>
      <c r="N14" s="35"/>
      <c r="O14" s="35"/>
      <c r="P14" s="36"/>
      <c r="Q14" s="38"/>
      <c r="R14" s="38"/>
      <c r="S14" s="36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0</v>
      </c>
      <c r="L15" s="33">
        <f t="shared" si="1"/>
        <v>0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25</v>
      </c>
      <c r="L16" s="33">
        <f t="shared" si="1"/>
        <v>14</v>
      </c>
      <c r="M16" s="34" t="str">
        <f t="shared" si="0"/>
        <v>OK</v>
      </c>
      <c r="N16" s="98">
        <v>11</v>
      </c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300</v>
      </c>
      <c r="L17" s="33">
        <f t="shared" si="1"/>
        <v>300</v>
      </c>
      <c r="M17" s="34" t="str">
        <f t="shared" si="0"/>
        <v>OK</v>
      </c>
      <c r="N17" s="35"/>
      <c r="O17" s="37"/>
      <c r="P17" s="47"/>
      <c r="Q17" s="36"/>
      <c r="R17" s="38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0</v>
      </c>
      <c r="L18" s="33">
        <f t="shared" si="1"/>
        <v>0</v>
      </c>
      <c r="M18" s="34" t="str">
        <f t="shared" si="0"/>
        <v>OK</v>
      </c>
      <c r="N18" s="35"/>
      <c r="O18" s="37"/>
      <c r="P18" s="47"/>
      <c r="Q18" s="36"/>
      <c r="R18" s="38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50</v>
      </c>
      <c r="L19" s="33">
        <f t="shared" si="1"/>
        <v>38</v>
      </c>
      <c r="M19" s="34" t="str">
        <f t="shared" si="0"/>
        <v>OK</v>
      </c>
      <c r="N19" s="98">
        <v>12</v>
      </c>
      <c r="O19" s="37"/>
      <c r="P19" s="47"/>
      <c r="Q19" s="36"/>
      <c r="R19" s="38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0</v>
      </c>
      <c r="L20" s="33">
        <f t="shared" si="1"/>
        <v>0</v>
      </c>
      <c r="M20" s="34" t="str">
        <f t="shared" si="0"/>
        <v>OK</v>
      </c>
      <c r="N20" s="35"/>
      <c r="O20" s="37"/>
      <c r="P20" s="47"/>
      <c r="Q20" s="36"/>
      <c r="R20" s="47"/>
      <c r="S20" s="36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5"/>
      <c r="P21" s="47"/>
      <c r="Q21" s="36"/>
      <c r="R21" s="47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2000</v>
      </c>
      <c r="L22" s="33">
        <f t="shared" si="1"/>
        <v>0</v>
      </c>
      <c r="M22" s="34" t="str">
        <f t="shared" si="0"/>
        <v>OK</v>
      </c>
      <c r="N22" s="37"/>
      <c r="O22" s="35"/>
      <c r="P22" s="220">
        <v>2000</v>
      </c>
      <c r="Q22" s="36"/>
      <c r="R22" s="47"/>
      <c r="S22" s="38"/>
      <c r="T22" s="36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0</v>
      </c>
      <c r="L23" s="33">
        <f t="shared" si="1"/>
        <v>0</v>
      </c>
      <c r="M23" s="34" t="str">
        <f t="shared" si="0"/>
        <v>OK</v>
      </c>
      <c r="N23" s="37"/>
      <c r="O23" s="35"/>
      <c r="P23" s="47"/>
      <c r="Q23" s="36"/>
      <c r="R23" s="47"/>
      <c r="S23" s="38"/>
      <c r="T23" s="36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47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0</v>
      </c>
      <c r="L25" s="33">
        <f t="shared" si="1"/>
        <v>0</v>
      </c>
      <c r="M25" s="34" t="str">
        <f t="shared" si="0"/>
        <v>OK</v>
      </c>
      <c r="N25" s="35"/>
      <c r="O25" s="35"/>
      <c r="P25" s="47"/>
      <c r="Q25" s="36"/>
      <c r="R25" s="47"/>
      <c r="S25" s="36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0</v>
      </c>
      <c r="L26" s="33">
        <f t="shared" si="1"/>
        <v>0</v>
      </c>
      <c r="M26" s="34" t="str">
        <f t="shared" si="0"/>
        <v>OK</v>
      </c>
      <c r="N26" s="35"/>
      <c r="O26" s="35"/>
      <c r="P26" s="47"/>
      <c r="Q26" s="36"/>
      <c r="R26" s="47"/>
      <c r="S26" s="36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0</v>
      </c>
      <c r="L27" s="33">
        <f t="shared" si="1"/>
        <v>0</v>
      </c>
      <c r="M27" s="34" t="str">
        <f t="shared" si="0"/>
        <v>OK</v>
      </c>
      <c r="N27" s="35"/>
      <c r="O27" s="35"/>
      <c r="P27" s="47"/>
      <c r="Q27" s="36"/>
      <c r="R27" s="47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7000</v>
      </c>
      <c r="L28" s="33">
        <f t="shared" si="1"/>
        <v>7000</v>
      </c>
      <c r="M28" s="34" t="str">
        <f t="shared" si="0"/>
        <v>OK</v>
      </c>
      <c r="N28" s="35"/>
      <c r="O28" s="35"/>
      <c r="P28" s="47"/>
      <c r="Q28" s="36"/>
      <c r="R28" s="47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0</v>
      </c>
      <c r="L29" s="33">
        <f t="shared" si="1"/>
        <v>0</v>
      </c>
      <c r="M29" s="34" t="str">
        <f t="shared" si="0"/>
        <v>OK</v>
      </c>
      <c r="N29" s="35"/>
      <c r="O29" s="35"/>
      <c r="P29" s="47"/>
      <c r="Q29" s="36"/>
      <c r="R29" s="47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f>7000+2008</f>
        <v>9008</v>
      </c>
      <c r="L30" s="33">
        <f t="shared" si="1"/>
        <v>0</v>
      </c>
      <c r="M30" s="34" t="str">
        <f t="shared" si="0"/>
        <v>OK</v>
      </c>
      <c r="N30" s="35"/>
      <c r="O30" s="35"/>
      <c r="P30" s="47"/>
      <c r="Q30" s="192">
        <v>4008</v>
      </c>
      <c r="R30" s="47"/>
      <c r="S30" s="36"/>
      <c r="T30" s="36"/>
      <c r="U30" s="192">
        <v>5000</v>
      </c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0</v>
      </c>
      <c r="L31" s="33">
        <f t="shared" si="1"/>
        <v>0</v>
      </c>
      <c r="M31" s="34" t="str">
        <f t="shared" si="0"/>
        <v>OK</v>
      </c>
      <c r="N31" s="35"/>
      <c r="O31" s="37"/>
      <c r="P31" s="47"/>
      <c r="Q31" s="36"/>
      <c r="R31" s="47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5000</v>
      </c>
      <c r="L32" s="33">
        <f t="shared" si="1"/>
        <v>0</v>
      </c>
      <c r="M32" s="34" t="str">
        <f t="shared" si="0"/>
        <v>OK</v>
      </c>
      <c r="N32" s="35"/>
      <c r="O32" s="98">
        <v>5000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4:28" x14ac:dyDescent="0.2">
      <c r="K33" s="58">
        <f>SUM(K4:K32)</f>
        <v>23505</v>
      </c>
      <c r="L33" s="58">
        <f>SUM(L4:L32)</f>
        <v>7424</v>
      </c>
      <c r="N33" s="187">
        <f t="shared" ref="N33:U33" si="2">SUMPRODUCT($J$4:$J$32,N4:N32)</f>
        <v>586.1</v>
      </c>
      <c r="O33" s="188">
        <f t="shared" si="2"/>
        <v>2848</v>
      </c>
      <c r="P33" s="188">
        <f t="shared" si="2"/>
        <v>891.2</v>
      </c>
      <c r="Q33" s="188">
        <f t="shared" si="2"/>
        <v>921.84</v>
      </c>
      <c r="R33" s="188">
        <f t="shared" si="2"/>
        <v>174.5</v>
      </c>
      <c r="S33" s="188">
        <f t="shared" si="2"/>
        <v>300.5</v>
      </c>
      <c r="T33" s="188">
        <f t="shared" si="2"/>
        <v>243.2</v>
      </c>
      <c r="U33" s="188">
        <f t="shared" si="2"/>
        <v>1545.2</v>
      </c>
      <c r="V33" s="61">
        <f t="shared" ref="N33:AB33" si="3">SUMPRODUCT($J$4:$J$32,V4:V32)</f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  <row r="34" spans="4:28" x14ac:dyDescent="0.2">
      <c r="O34" s="221"/>
    </row>
    <row r="36" spans="4:28" ht="15.75" x14ac:dyDescent="0.2">
      <c r="D36" s="222"/>
      <c r="E36" s="224"/>
      <c r="F36" s="223"/>
      <c r="G36" s="223"/>
    </row>
  </sheetData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pageMargins left="0.511811024" right="0.511811024" top="0.78740157499999996" bottom="0.78740157499999996" header="0.31496062000000002" footer="0.31496062000000002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591B-B97E-4446-8B6E-C93D77135D01}">
  <dimension ref="A1:AB35"/>
  <sheetViews>
    <sheetView topLeftCell="A22" zoomScale="90" zoomScaleNormal="90" workbookViewId="0">
      <selection activeCell="O12" sqref="O12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43.710937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4" width="15.42578125" style="62" customWidth="1"/>
    <col min="15" max="15" width="14.42578125" style="62" bestFit="1" customWidth="1"/>
    <col min="16" max="16" width="14.42578125" style="18" bestFit="1" customWidth="1"/>
    <col min="17" max="17" width="15" style="18" bestFit="1" customWidth="1"/>
    <col min="18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161" t="s">
        <v>164</v>
      </c>
      <c r="O1" s="161" t="s">
        <v>161</v>
      </c>
      <c r="P1" s="161" t="s">
        <v>162</v>
      </c>
      <c r="Q1" s="183" t="s">
        <v>165</v>
      </c>
      <c r="R1" s="161" t="s">
        <v>163</v>
      </c>
      <c r="S1" s="147" t="s">
        <v>30</v>
      </c>
      <c r="T1" s="147" t="s">
        <v>30</v>
      </c>
      <c r="U1" s="147" t="s">
        <v>30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12.75" customHeight="1" x14ac:dyDescent="0.2">
      <c r="A2" s="148" t="s">
        <v>81</v>
      </c>
      <c r="B2" s="149"/>
      <c r="C2" s="149"/>
      <c r="D2" s="149"/>
      <c r="E2" s="149"/>
      <c r="F2" s="149"/>
      <c r="G2" s="149"/>
      <c r="H2" s="149"/>
      <c r="I2" s="149"/>
      <c r="J2" s="150"/>
      <c r="K2" s="154" t="s">
        <v>97</v>
      </c>
      <c r="L2" s="155"/>
      <c r="M2" s="156"/>
      <c r="N2" s="161"/>
      <c r="O2" s="161"/>
      <c r="P2" s="161"/>
      <c r="Q2" s="183"/>
      <c r="R2" s="161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1">
        <v>45370</v>
      </c>
      <c r="O3" s="111">
        <v>45387</v>
      </c>
      <c r="P3" s="111">
        <v>45399</v>
      </c>
      <c r="Q3" s="111">
        <v>45415</v>
      </c>
      <c r="R3" s="111">
        <v>45467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3</v>
      </c>
      <c r="L4" s="33">
        <f>K4-(SUM(N4:AB4))</f>
        <v>3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55</v>
      </c>
      <c r="L5" s="33">
        <f t="shared" ref="L5:L32" si="1">K5-(SUM(N5:AB5))</f>
        <v>39</v>
      </c>
      <c r="M5" s="34" t="str">
        <f t="shared" si="0"/>
        <v>OK</v>
      </c>
      <c r="N5" s="35"/>
      <c r="O5" s="35"/>
      <c r="P5" s="36"/>
      <c r="Q5" s="113">
        <v>14</v>
      </c>
      <c r="R5" s="113">
        <v>2</v>
      </c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36"/>
      <c r="B6" s="138"/>
      <c r="C6" s="110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f>79-5</f>
        <v>74</v>
      </c>
      <c r="L6" s="33">
        <f t="shared" si="1"/>
        <v>74</v>
      </c>
      <c r="M6" s="34" t="str">
        <f t="shared" si="0"/>
        <v>OK</v>
      </c>
      <c r="N6" s="35"/>
      <c r="O6" s="37"/>
      <c r="P6" s="38"/>
      <c r="Q6" s="36"/>
      <c r="R6" s="47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34</v>
      </c>
      <c r="L7" s="33">
        <f t="shared" si="1"/>
        <v>34</v>
      </c>
      <c r="M7" s="34" t="str">
        <f t="shared" si="0"/>
        <v>OK</v>
      </c>
      <c r="N7" s="35"/>
      <c r="O7" s="35"/>
      <c r="P7" s="36"/>
      <c r="Q7" s="36"/>
      <c r="R7" s="47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19</v>
      </c>
      <c r="L8" s="33">
        <f t="shared" si="1"/>
        <v>16</v>
      </c>
      <c r="M8" s="34" t="str">
        <f t="shared" si="0"/>
        <v>OK</v>
      </c>
      <c r="N8" s="35"/>
      <c r="O8" s="35"/>
      <c r="P8" s="36"/>
      <c r="Q8" s="113">
        <v>3</v>
      </c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3</v>
      </c>
      <c r="L9" s="33">
        <f t="shared" si="1"/>
        <v>3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133</v>
      </c>
      <c r="L10" s="33">
        <f t="shared" si="1"/>
        <v>133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2</v>
      </c>
      <c r="L11" s="33">
        <f t="shared" si="1"/>
        <v>2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2</v>
      </c>
      <c r="L12" s="33">
        <f t="shared" si="1"/>
        <v>2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2</v>
      </c>
      <c r="L13" s="33">
        <f t="shared" si="1"/>
        <v>2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5</v>
      </c>
      <c r="L14" s="33">
        <f t="shared" si="1"/>
        <v>5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7</v>
      </c>
      <c r="L15" s="33">
        <f t="shared" si="1"/>
        <v>7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10</v>
      </c>
      <c r="L16" s="33">
        <f t="shared" si="1"/>
        <v>10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1710</v>
      </c>
      <c r="L17" s="33">
        <f t="shared" si="1"/>
        <v>1710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21</v>
      </c>
      <c r="L18" s="33">
        <f t="shared" si="1"/>
        <v>21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13</v>
      </c>
      <c r="L19" s="33">
        <f t="shared" si="1"/>
        <v>13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100</v>
      </c>
      <c r="L20" s="33">
        <f t="shared" si="1"/>
        <v>100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f>50+62</f>
        <v>112</v>
      </c>
      <c r="L21" s="33">
        <f t="shared" si="1"/>
        <v>0</v>
      </c>
      <c r="M21" s="34" t="str">
        <f t="shared" si="0"/>
        <v>OK</v>
      </c>
      <c r="N21" s="105">
        <v>112</v>
      </c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1000</v>
      </c>
      <c r="L22" s="33">
        <f t="shared" si="1"/>
        <v>1000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300</v>
      </c>
      <c r="L23" s="33">
        <f t="shared" si="1"/>
        <v>300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300</v>
      </c>
      <c r="L24" s="33">
        <f t="shared" si="1"/>
        <v>300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540</v>
      </c>
      <c r="L25" s="33">
        <f t="shared" si="1"/>
        <v>540</v>
      </c>
      <c r="M25" s="34" t="str">
        <f t="shared" si="0"/>
        <v>OK</v>
      </c>
      <c r="N25" s="35"/>
      <c r="O25" s="35"/>
      <c r="P25" s="3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910</v>
      </c>
      <c r="L26" s="33">
        <f t="shared" si="1"/>
        <v>660</v>
      </c>
      <c r="M26" s="34" t="str">
        <f t="shared" si="0"/>
        <v>OK</v>
      </c>
      <c r="N26" s="35"/>
      <c r="O26" s="35"/>
      <c r="P26" s="105">
        <v>250</v>
      </c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300</v>
      </c>
      <c r="L27" s="33">
        <f t="shared" si="1"/>
        <v>300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9800</v>
      </c>
      <c r="L28" s="33">
        <f t="shared" si="1"/>
        <v>9800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0</v>
      </c>
      <c r="L29" s="33">
        <f t="shared" si="1"/>
        <v>0</v>
      </c>
      <c r="M29" s="34" t="str">
        <f t="shared" si="0"/>
        <v>OK</v>
      </c>
      <c r="N29" s="35"/>
      <c r="O29" s="35"/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10000</v>
      </c>
      <c r="L30" s="33">
        <f t="shared" si="1"/>
        <v>10000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600</v>
      </c>
      <c r="L31" s="33">
        <f t="shared" si="1"/>
        <v>600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9000</v>
      </c>
      <c r="L32" s="33">
        <f t="shared" si="1"/>
        <v>6799</v>
      </c>
      <c r="M32" s="34" t="str">
        <f t="shared" si="0"/>
        <v>OK</v>
      </c>
      <c r="N32" s="35"/>
      <c r="O32" s="105">
        <v>1200</v>
      </c>
      <c r="P32" s="36"/>
      <c r="Q32" s="36"/>
      <c r="R32" s="185">
        <v>1001</v>
      </c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35055</v>
      </c>
      <c r="L33" s="58">
        <f>SUM(L4:L32)</f>
        <v>32473</v>
      </c>
      <c r="N33" s="187">
        <f t="shared" ref="N33:R33" si="2">SUMPRODUCT($J$4:$J$32,N4:N32)</f>
        <v>387.52</v>
      </c>
      <c r="O33" s="188">
        <f t="shared" si="2"/>
        <v>528</v>
      </c>
      <c r="P33" s="188">
        <f t="shared" si="2"/>
        <v>300</v>
      </c>
      <c r="Q33" s="188">
        <f t="shared" si="2"/>
        <v>658.2</v>
      </c>
      <c r="R33" s="188">
        <f>SUMPRODUCT($J$4:$J$32,R4:R32)</f>
        <v>521.44000000000005</v>
      </c>
      <c r="S33" s="61">
        <f t="shared" ref="N33:AB33" si="3">SUMPRODUCT($J$4:$J$32,S4:S32)</f>
        <v>0</v>
      </c>
      <c r="T33" s="61">
        <f t="shared" si="3"/>
        <v>0</v>
      </c>
      <c r="U33" s="61">
        <f t="shared" si="3"/>
        <v>0</v>
      </c>
      <c r="V33" s="61">
        <f t="shared" si="3"/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  <row r="34" spans="11:28" x14ac:dyDescent="0.2">
      <c r="R34" s="77"/>
    </row>
    <row r="35" spans="11:28" x14ac:dyDescent="0.2">
      <c r="R35" s="77"/>
    </row>
  </sheetData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6534C-52B6-4BE0-835F-4154B1C1E9A5}">
  <dimension ref="A1:AB39"/>
  <sheetViews>
    <sheetView topLeftCell="A22" zoomScale="80" zoomScaleNormal="80" workbookViewId="0">
      <selection activeCell="N60" sqref="N60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26.5703125" style="56" customWidth="1"/>
    <col min="5" max="5" width="10.85546875" style="55" bestFit="1" customWidth="1"/>
    <col min="6" max="6" width="12.28515625" style="55" customWidth="1"/>
    <col min="7" max="7" width="12" style="55" customWidth="1"/>
    <col min="8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4" style="62" customWidth="1"/>
    <col min="16" max="20" width="14" style="18" customWidth="1"/>
    <col min="21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161" t="s">
        <v>146</v>
      </c>
      <c r="O1" s="161" t="s">
        <v>147</v>
      </c>
      <c r="P1" s="161" t="s">
        <v>148</v>
      </c>
      <c r="Q1" s="161" t="s">
        <v>149</v>
      </c>
      <c r="R1" s="161" t="s">
        <v>150</v>
      </c>
      <c r="S1" s="161" t="s">
        <v>151</v>
      </c>
      <c r="T1" s="161" t="s">
        <v>152</v>
      </c>
      <c r="U1" s="161" t="s">
        <v>153</v>
      </c>
      <c r="V1" s="161" t="s">
        <v>154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12.75" customHeight="1" x14ac:dyDescent="0.2">
      <c r="A2" s="148" t="s">
        <v>82</v>
      </c>
      <c r="B2" s="149"/>
      <c r="C2" s="149"/>
      <c r="D2" s="149"/>
      <c r="E2" s="149"/>
      <c r="F2" s="149"/>
      <c r="G2" s="149"/>
      <c r="H2" s="149"/>
      <c r="I2" s="149"/>
      <c r="J2" s="150"/>
      <c r="K2" s="154" t="s">
        <v>97</v>
      </c>
      <c r="L2" s="155"/>
      <c r="M2" s="156"/>
      <c r="N2" s="161"/>
      <c r="O2" s="161"/>
      <c r="P2" s="161"/>
      <c r="Q2" s="161"/>
      <c r="R2" s="161"/>
      <c r="S2" s="161"/>
      <c r="T2" s="161"/>
      <c r="U2" s="161"/>
      <c r="V2" s="161"/>
      <c r="W2" s="147"/>
      <c r="X2" s="147"/>
      <c r="Y2" s="147"/>
      <c r="Z2" s="147"/>
      <c r="AA2" s="147"/>
      <c r="AB2" s="147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1">
        <v>45376</v>
      </c>
      <c r="O3" s="111">
        <v>45378</v>
      </c>
      <c r="P3" s="111">
        <v>45378</v>
      </c>
      <c r="Q3" s="111">
        <v>45383</v>
      </c>
      <c r="R3" s="111">
        <v>45399</v>
      </c>
      <c r="S3" s="111">
        <v>45399</v>
      </c>
      <c r="T3" s="111">
        <v>45406</v>
      </c>
      <c r="U3" s="111">
        <v>45421</v>
      </c>
      <c r="V3" s="111">
        <v>45467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100</v>
      </c>
      <c r="L4" s="33">
        <f>K4-(SUM(N4:AB4))</f>
        <v>100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50</v>
      </c>
      <c r="L5" s="33">
        <f t="shared" ref="L5:L32" si="1">K5-(SUM(N5:AB5))</f>
        <v>50</v>
      </c>
      <c r="M5" s="34" t="str">
        <f t="shared" si="0"/>
        <v>OK</v>
      </c>
      <c r="N5" s="35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50</v>
      </c>
      <c r="L6" s="33">
        <f t="shared" si="1"/>
        <v>35</v>
      </c>
      <c r="M6" s="34" t="str">
        <f t="shared" si="0"/>
        <v>OK</v>
      </c>
      <c r="N6" s="38"/>
      <c r="O6" s="198">
        <v>15</v>
      </c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3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20</v>
      </c>
      <c r="L7" s="33">
        <f t="shared" si="1"/>
        <v>15</v>
      </c>
      <c r="M7" s="34" t="str">
        <f t="shared" si="0"/>
        <v>OK</v>
      </c>
      <c r="N7" s="199"/>
      <c r="O7" s="198">
        <v>4</v>
      </c>
      <c r="P7" s="200"/>
      <c r="Q7" s="200"/>
      <c r="R7" s="200"/>
      <c r="S7" s="200"/>
      <c r="T7" s="201">
        <v>1</v>
      </c>
      <c r="U7" s="200"/>
      <c r="V7" s="200"/>
      <c r="W7" s="36"/>
      <c r="X7" s="36"/>
      <c r="Y7" s="36"/>
      <c r="Z7" s="36"/>
      <c r="AA7" s="36"/>
      <c r="AB7" s="36"/>
    </row>
    <row r="8" spans="1:28" ht="19.5" customHeight="1" x14ac:dyDescent="0.3">
      <c r="A8" s="137"/>
      <c r="B8" s="129"/>
      <c r="C8" s="99">
        <v>5</v>
      </c>
      <c r="D8" s="134"/>
      <c r="E8" s="100" t="s">
        <v>40</v>
      </c>
      <c r="F8" s="102" t="s">
        <v>16</v>
      </c>
      <c r="G8" s="102" t="s">
        <v>17</v>
      </c>
      <c r="H8" s="102" t="s">
        <v>45</v>
      </c>
      <c r="I8" s="100" t="s">
        <v>24</v>
      </c>
      <c r="J8" s="103">
        <v>30.4</v>
      </c>
      <c r="K8" s="32">
        <f>20+10</f>
        <v>30</v>
      </c>
      <c r="L8" s="33">
        <f t="shared" si="1"/>
        <v>0</v>
      </c>
      <c r="M8" s="34" t="str">
        <f t="shared" si="0"/>
        <v>OK</v>
      </c>
      <c r="N8" s="199"/>
      <c r="O8" s="198">
        <v>11</v>
      </c>
      <c r="P8" s="200"/>
      <c r="Q8" s="200"/>
      <c r="R8" s="200"/>
      <c r="S8" s="202"/>
      <c r="T8" s="201">
        <v>19</v>
      </c>
      <c r="U8" s="203"/>
      <c r="V8" s="200"/>
      <c r="W8" s="36"/>
      <c r="X8" s="36"/>
      <c r="Y8" s="36"/>
      <c r="Z8" s="36"/>
      <c r="AA8" s="36"/>
      <c r="AB8" s="36"/>
    </row>
    <row r="9" spans="1:28" ht="21.75" customHeight="1" x14ac:dyDescent="0.3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100</v>
      </c>
      <c r="L9" s="33">
        <f t="shared" si="1"/>
        <v>92</v>
      </c>
      <c r="M9" s="34" t="str">
        <f t="shared" si="0"/>
        <v>OK</v>
      </c>
      <c r="N9" s="204"/>
      <c r="O9" s="204"/>
      <c r="P9" s="200"/>
      <c r="Q9" s="200"/>
      <c r="R9" s="200"/>
      <c r="S9" s="200"/>
      <c r="T9" s="201">
        <v>8</v>
      </c>
      <c r="U9" s="200"/>
      <c r="V9" s="200"/>
      <c r="W9" s="36"/>
      <c r="X9" s="36"/>
      <c r="Y9" s="36"/>
      <c r="Z9" s="36"/>
      <c r="AA9" s="36"/>
      <c r="AB9" s="36"/>
    </row>
    <row r="10" spans="1:28" ht="20.25" customHeight="1" x14ac:dyDescent="0.3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100</v>
      </c>
      <c r="L10" s="33">
        <f t="shared" si="1"/>
        <v>0</v>
      </c>
      <c r="M10" s="34" t="str">
        <f t="shared" si="0"/>
        <v>OK</v>
      </c>
      <c r="N10" s="205"/>
      <c r="O10" s="204"/>
      <c r="P10" s="200"/>
      <c r="Q10" s="200"/>
      <c r="R10" s="200"/>
      <c r="S10" s="200"/>
      <c r="T10" s="201">
        <v>100</v>
      </c>
      <c r="U10" s="200"/>
      <c r="V10" s="200"/>
      <c r="W10" s="36"/>
      <c r="X10" s="36"/>
      <c r="Y10" s="36"/>
      <c r="Z10" s="36"/>
      <c r="AA10" s="36"/>
      <c r="AB10" s="36"/>
    </row>
    <row r="11" spans="1:28" ht="25.5" x14ac:dyDescent="0.3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20</v>
      </c>
      <c r="L11" s="33">
        <f t="shared" si="1"/>
        <v>18</v>
      </c>
      <c r="M11" s="34" t="str">
        <f t="shared" si="0"/>
        <v>OK</v>
      </c>
      <c r="N11" s="204"/>
      <c r="O11" s="204"/>
      <c r="P11" s="200"/>
      <c r="Q11" s="200"/>
      <c r="R11" s="200"/>
      <c r="S11" s="200"/>
      <c r="T11" s="200"/>
      <c r="U11" s="200"/>
      <c r="V11" s="198">
        <v>2</v>
      </c>
      <c r="W11" s="36"/>
      <c r="X11" s="36"/>
      <c r="Y11" s="36"/>
      <c r="Z11" s="36"/>
      <c r="AA11" s="36"/>
      <c r="AB11" s="36"/>
    </row>
    <row r="12" spans="1:28" ht="21.2" customHeight="1" x14ac:dyDescent="0.3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5</v>
      </c>
      <c r="L12" s="33">
        <f t="shared" si="1"/>
        <v>5</v>
      </c>
      <c r="M12" s="34" t="str">
        <f t="shared" si="0"/>
        <v>OK</v>
      </c>
      <c r="N12" s="204"/>
      <c r="O12" s="204"/>
      <c r="P12" s="200"/>
      <c r="Q12" s="200"/>
      <c r="R12" s="200"/>
      <c r="S12" s="200"/>
      <c r="T12" s="200"/>
      <c r="U12" s="200"/>
      <c r="V12" s="200"/>
      <c r="W12" s="36"/>
      <c r="X12" s="36"/>
      <c r="Y12" s="36"/>
      <c r="Z12" s="36"/>
      <c r="AA12" s="36"/>
      <c r="AB12" s="36"/>
    </row>
    <row r="13" spans="1:28" ht="19.5" customHeight="1" x14ac:dyDescent="0.3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5</v>
      </c>
      <c r="L13" s="33">
        <f t="shared" si="1"/>
        <v>5</v>
      </c>
      <c r="M13" s="34" t="str">
        <f t="shared" si="0"/>
        <v>OK</v>
      </c>
      <c r="N13" s="204"/>
      <c r="O13" s="204"/>
      <c r="P13" s="200"/>
      <c r="Q13" s="200"/>
      <c r="R13" s="200"/>
      <c r="S13" s="200"/>
      <c r="T13" s="200"/>
      <c r="U13" s="200"/>
      <c r="V13" s="200"/>
      <c r="W13" s="36"/>
      <c r="X13" s="36"/>
      <c r="Y13" s="36"/>
      <c r="Z13" s="36"/>
      <c r="AA13" s="36"/>
      <c r="AB13" s="36"/>
    </row>
    <row r="14" spans="1:28" ht="25.15" customHeight="1" x14ac:dyDescent="0.3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50</v>
      </c>
      <c r="L14" s="33">
        <f t="shared" si="1"/>
        <v>0</v>
      </c>
      <c r="M14" s="34" t="str">
        <f t="shared" si="0"/>
        <v>OK</v>
      </c>
      <c r="N14" s="204"/>
      <c r="O14" s="204"/>
      <c r="P14" s="200"/>
      <c r="Q14" s="200"/>
      <c r="R14" s="199"/>
      <c r="S14" s="198">
        <v>50</v>
      </c>
      <c r="T14" s="200"/>
      <c r="U14" s="200"/>
      <c r="V14" s="200"/>
      <c r="W14" s="36"/>
      <c r="X14" s="36"/>
      <c r="Y14" s="36"/>
      <c r="Z14" s="36"/>
      <c r="AA14" s="36"/>
      <c r="AB14" s="36"/>
    </row>
    <row r="15" spans="1:28" ht="22.7" customHeight="1" x14ac:dyDescent="0.3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50</v>
      </c>
      <c r="L15" s="33">
        <f t="shared" si="1"/>
        <v>0</v>
      </c>
      <c r="M15" s="34" t="str">
        <f t="shared" si="0"/>
        <v>OK</v>
      </c>
      <c r="N15" s="204"/>
      <c r="O15" s="204"/>
      <c r="P15" s="200"/>
      <c r="Q15" s="200"/>
      <c r="R15" s="200"/>
      <c r="S15" s="198">
        <v>50</v>
      </c>
      <c r="T15" s="200"/>
      <c r="U15" s="200"/>
      <c r="V15" s="200"/>
      <c r="W15" s="36"/>
      <c r="X15" s="36"/>
      <c r="Y15" s="36"/>
      <c r="Z15" s="36"/>
      <c r="AA15" s="36"/>
      <c r="AB15" s="36"/>
    </row>
    <row r="16" spans="1:28" ht="45" customHeight="1" x14ac:dyDescent="0.3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50</v>
      </c>
      <c r="L16" s="33">
        <f t="shared" si="1"/>
        <v>0</v>
      </c>
      <c r="M16" s="34" t="str">
        <f t="shared" si="0"/>
        <v>OK</v>
      </c>
      <c r="N16" s="198">
        <v>12</v>
      </c>
      <c r="O16" s="204"/>
      <c r="P16" s="200"/>
      <c r="Q16" s="200"/>
      <c r="R16" s="200"/>
      <c r="S16" s="198">
        <v>38</v>
      </c>
      <c r="T16" s="200"/>
      <c r="U16" s="200"/>
      <c r="V16" s="200"/>
      <c r="W16" s="36"/>
      <c r="X16" s="36"/>
      <c r="Y16" s="36"/>
      <c r="Z16" s="36"/>
      <c r="AA16" s="36"/>
      <c r="AB16" s="36"/>
    </row>
    <row r="17" spans="1:28" ht="121.7" customHeight="1" x14ac:dyDescent="0.3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120</v>
      </c>
      <c r="L17" s="33">
        <f t="shared" si="1"/>
        <v>0</v>
      </c>
      <c r="M17" s="34" t="str">
        <f t="shared" si="0"/>
        <v>OK</v>
      </c>
      <c r="N17" s="204"/>
      <c r="O17" s="205"/>
      <c r="P17" s="206"/>
      <c r="Q17" s="200"/>
      <c r="R17" s="200"/>
      <c r="S17" s="199"/>
      <c r="T17" s="200"/>
      <c r="U17" s="198">
        <v>120</v>
      </c>
      <c r="V17" s="200"/>
      <c r="W17" s="36"/>
      <c r="X17" s="36"/>
      <c r="Y17" s="36"/>
      <c r="Z17" s="36"/>
      <c r="AA17" s="36"/>
      <c r="AB17" s="36"/>
    </row>
    <row r="18" spans="1:28" ht="63.75" customHeight="1" x14ac:dyDescent="0.3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10</v>
      </c>
      <c r="L18" s="33">
        <f t="shared" si="1"/>
        <v>10</v>
      </c>
      <c r="M18" s="34" t="str">
        <f t="shared" si="0"/>
        <v>OK</v>
      </c>
      <c r="N18" s="204"/>
      <c r="O18" s="205"/>
      <c r="P18" s="206"/>
      <c r="Q18" s="200"/>
      <c r="R18" s="200"/>
      <c r="S18" s="199"/>
      <c r="T18" s="200"/>
      <c r="U18" s="200"/>
      <c r="V18" s="200"/>
      <c r="W18" s="36"/>
      <c r="X18" s="36"/>
      <c r="Y18" s="36"/>
      <c r="Z18" s="36"/>
      <c r="AA18" s="36"/>
      <c r="AB18" s="36"/>
    </row>
    <row r="19" spans="1:28" ht="38.25" customHeight="1" x14ac:dyDescent="0.3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50</v>
      </c>
      <c r="L19" s="33">
        <f t="shared" si="1"/>
        <v>50</v>
      </c>
      <c r="M19" s="34" t="str">
        <f t="shared" si="0"/>
        <v>OK</v>
      </c>
      <c r="N19" s="204"/>
      <c r="O19" s="205"/>
      <c r="P19" s="206"/>
      <c r="Q19" s="200"/>
      <c r="R19" s="200"/>
      <c r="S19" s="199"/>
      <c r="T19" s="200"/>
      <c r="U19" s="200"/>
      <c r="V19" s="200"/>
      <c r="W19" s="36"/>
      <c r="X19" s="36"/>
      <c r="Y19" s="36"/>
      <c r="Z19" s="36"/>
      <c r="AA19" s="36"/>
      <c r="AB19" s="36"/>
    </row>
    <row r="20" spans="1:28" ht="45" customHeight="1" x14ac:dyDescent="0.3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300</v>
      </c>
      <c r="L20" s="33">
        <f t="shared" si="1"/>
        <v>300</v>
      </c>
      <c r="M20" s="34" t="str">
        <f t="shared" si="0"/>
        <v>OK</v>
      </c>
      <c r="N20" s="204"/>
      <c r="O20" s="205"/>
      <c r="P20" s="206"/>
      <c r="Q20" s="199"/>
      <c r="R20" s="200"/>
      <c r="S20" s="206"/>
      <c r="T20" s="200"/>
      <c r="U20" s="200"/>
      <c r="V20" s="200"/>
      <c r="W20" s="36"/>
      <c r="X20" s="36"/>
      <c r="Y20" s="36"/>
      <c r="Z20" s="36"/>
      <c r="AA20" s="36"/>
      <c r="AB20" s="36"/>
    </row>
    <row r="21" spans="1:28" ht="58.7" customHeight="1" x14ac:dyDescent="0.3">
      <c r="A21" s="50">
        <v>9</v>
      </c>
      <c r="B21" s="29" t="s">
        <v>63</v>
      </c>
      <c r="C21" s="99">
        <v>18</v>
      </c>
      <c r="D21" s="197" t="s">
        <v>64</v>
      </c>
      <c r="E21" s="100" t="s">
        <v>65</v>
      </c>
      <c r="F21" s="101" t="s">
        <v>16</v>
      </c>
      <c r="G21" s="101" t="s">
        <v>17</v>
      </c>
      <c r="H21" s="102" t="s">
        <v>45</v>
      </c>
      <c r="I21" s="100" t="s">
        <v>24</v>
      </c>
      <c r="J21" s="103">
        <v>3.46</v>
      </c>
      <c r="K21" s="32">
        <f>300-62</f>
        <v>238</v>
      </c>
      <c r="L21" s="33">
        <f t="shared" si="1"/>
        <v>188</v>
      </c>
      <c r="M21" s="34" t="str">
        <f t="shared" si="0"/>
        <v>OK</v>
      </c>
      <c r="N21" s="207"/>
      <c r="O21" s="208"/>
      <c r="P21" s="209"/>
      <c r="Q21" s="210"/>
      <c r="R21" s="198">
        <v>50</v>
      </c>
      <c r="S21" s="209"/>
      <c r="T21" s="211"/>
      <c r="U21" s="211"/>
      <c r="V21" s="211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0</v>
      </c>
      <c r="L22" s="33">
        <f t="shared" si="1"/>
        <v>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0</v>
      </c>
      <c r="L23" s="33">
        <f t="shared" si="1"/>
        <v>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300</v>
      </c>
      <c r="L24" s="33">
        <f t="shared" si="1"/>
        <v>300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0</v>
      </c>
      <c r="L25" s="33">
        <f t="shared" si="1"/>
        <v>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300</v>
      </c>
      <c r="L26" s="33">
        <f t="shared" si="1"/>
        <v>300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0</v>
      </c>
      <c r="L27" s="33">
        <f t="shared" si="1"/>
        <v>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8000</v>
      </c>
      <c r="L28" s="33">
        <f t="shared" si="1"/>
        <v>8000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0</v>
      </c>
      <c r="L29" s="33">
        <f t="shared" si="1"/>
        <v>0</v>
      </c>
      <c r="M29" s="34" t="str">
        <f t="shared" si="0"/>
        <v>OK</v>
      </c>
      <c r="N29" s="35"/>
      <c r="O29" s="35"/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8000</v>
      </c>
      <c r="L30" s="33">
        <f t="shared" si="1"/>
        <v>2000</v>
      </c>
      <c r="M30" s="34" t="str">
        <f t="shared" si="0"/>
        <v>OK</v>
      </c>
      <c r="N30" s="35"/>
      <c r="O30" s="35"/>
      <c r="P30" s="47"/>
      <c r="Q30" s="198">
        <v>6000</v>
      </c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0</v>
      </c>
      <c r="L31" s="33">
        <f t="shared" si="1"/>
        <v>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10000</v>
      </c>
      <c r="L32" s="33">
        <f t="shared" si="1"/>
        <v>5000</v>
      </c>
      <c r="M32" s="34" t="str">
        <f t="shared" si="0"/>
        <v>OK</v>
      </c>
      <c r="N32" s="35"/>
      <c r="O32" s="35"/>
      <c r="P32" s="198">
        <v>5000</v>
      </c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27948</v>
      </c>
      <c r="L33" s="58">
        <f>SUM(L4:L32)</f>
        <v>16468</v>
      </c>
      <c r="N33" s="187">
        <f t="shared" ref="N33:V33" si="2">SUMPRODUCT($J$4:$J$32,N4:N32)</f>
        <v>346.79999999999995</v>
      </c>
      <c r="O33" s="188">
        <f t="shared" si="2"/>
        <v>1288.9000000000001</v>
      </c>
      <c r="P33" s="188">
        <f t="shared" si="2"/>
        <v>2200</v>
      </c>
      <c r="Q33" s="188">
        <f t="shared" si="2"/>
        <v>1380</v>
      </c>
      <c r="R33" s="188">
        <f t="shared" si="2"/>
        <v>173</v>
      </c>
      <c r="S33" s="188">
        <f t="shared" si="2"/>
        <v>3093.2</v>
      </c>
      <c r="T33" s="188">
        <f t="shared" si="2"/>
        <v>2834.2799999999997</v>
      </c>
      <c r="U33" s="188">
        <f t="shared" si="2"/>
        <v>1140</v>
      </c>
      <c r="V33" s="188">
        <f t="shared" si="2"/>
        <v>846</v>
      </c>
      <c r="W33" s="61">
        <f t="shared" ref="N33:AB33" si="3">SUMPRODUCT($J$4:$J$32,W4:W32)</f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  <row r="34" spans="11:28" x14ac:dyDescent="0.2">
      <c r="T34" s="212"/>
    </row>
    <row r="36" spans="11:28" x14ac:dyDescent="0.2">
      <c r="O36" s="96"/>
    </row>
    <row r="37" spans="11:28" x14ac:dyDescent="0.2">
      <c r="O37" s="96"/>
    </row>
    <row r="38" spans="11:28" x14ac:dyDescent="0.2">
      <c r="O38" s="96"/>
    </row>
    <row r="39" spans="11:28" x14ac:dyDescent="0.2">
      <c r="O39" s="96"/>
    </row>
  </sheetData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pageMargins left="0.511811024" right="0.511811024" top="0.78740157499999996" bottom="0.78740157499999996" header="0.31496062000000002" footer="0.31496062000000002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ACC81-1ED7-4DD2-AFF5-77D1F7329E85}">
  <dimension ref="A1:AB33"/>
  <sheetViews>
    <sheetView topLeftCell="A22" zoomScale="90" zoomScaleNormal="90" workbookViewId="0">
      <selection activeCell="L49" sqref="L49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31.14062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219" customWidth="1"/>
    <col min="16" max="19" width="13.7109375" style="212" customWidth="1"/>
    <col min="20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213" t="s">
        <v>155</v>
      </c>
      <c r="O1" s="213" t="s">
        <v>156</v>
      </c>
      <c r="P1" s="213" t="s">
        <v>157</v>
      </c>
      <c r="Q1" s="213" t="s">
        <v>158</v>
      </c>
      <c r="R1" s="213" t="s">
        <v>159</v>
      </c>
      <c r="S1" s="213" t="s">
        <v>160</v>
      </c>
      <c r="T1" s="147" t="s">
        <v>30</v>
      </c>
      <c r="U1" s="147" t="s">
        <v>30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12.75" customHeight="1" x14ac:dyDescent="0.2">
      <c r="A2" s="148" t="s">
        <v>83</v>
      </c>
      <c r="B2" s="149"/>
      <c r="C2" s="149"/>
      <c r="D2" s="149"/>
      <c r="E2" s="149"/>
      <c r="F2" s="149"/>
      <c r="G2" s="149"/>
      <c r="H2" s="149"/>
      <c r="I2" s="149"/>
      <c r="J2" s="150"/>
      <c r="K2" s="154" t="s">
        <v>97</v>
      </c>
      <c r="L2" s="155"/>
      <c r="M2" s="156"/>
      <c r="N2" s="214"/>
      <c r="O2" s="214"/>
      <c r="P2" s="214"/>
      <c r="Q2" s="214"/>
      <c r="R2" s="214"/>
      <c r="S2" s="214"/>
      <c r="T2" s="147"/>
      <c r="U2" s="147"/>
      <c r="V2" s="147"/>
      <c r="W2" s="147"/>
      <c r="X2" s="147"/>
      <c r="Y2" s="147"/>
      <c r="Z2" s="147"/>
      <c r="AA2" s="147"/>
      <c r="AB2" s="147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215" t="s">
        <v>1</v>
      </c>
      <c r="O3" s="215" t="s">
        <v>1</v>
      </c>
      <c r="P3" s="215" t="s">
        <v>1</v>
      </c>
      <c r="Q3" s="215" t="s">
        <v>1</v>
      </c>
      <c r="R3" s="215" t="s">
        <v>1</v>
      </c>
      <c r="S3" s="21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0</v>
      </c>
      <c r="L4" s="33">
        <f>K4-(SUM(N4:AB4))</f>
        <v>0</v>
      </c>
      <c r="M4" s="34" t="str">
        <f t="shared" ref="M4:M32" si="0">IF(L4&lt;0,"ATENÇÃO","OK")</f>
        <v>OK</v>
      </c>
      <c r="N4" s="216"/>
      <c r="O4" s="90"/>
      <c r="P4" s="92"/>
      <c r="Q4" s="92"/>
      <c r="R4" s="92"/>
      <c r="S4" s="92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99</v>
      </c>
      <c r="L5" s="33">
        <f t="shared" ref="L5:L32" si="1">K5-(SUM(N5:AB5))</f>
        <v>87</v>
      </c>
      <c r="M5" s="34" t="str">
        <f t="shared" si="0"/>
        <v>OK</v>
      </c>
      <c r="N5" s="98">
        <v>3</v>
      </c>
      <c r="O5" s="90"/>
      <c r="P5" s="92"/>
      <c r="Q5" s="192">
        <v>9</v>
      </c>
      <c r="R5" s="92"/>
      <c r="S5" s="92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0</v>
      </c>
      <c r="L6" s="33">
        <f t="shared" si="1"/>
        <v>0</v>
      </c>
      <c r="M6" s="34" t="str">
        <f t="shared" si="0"/>
        <v>OK</v>
      </c>
      <c r="N6" s="90"/>
      <c r="O6" s="90"/>
      <c r="P6" s="92"/>
      <c r="Q6" s="92"/>
      <c r="R6" s="92"/>
      <c r="S6" s="92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0</v>
      </c>
      <c r="L7" s="33">
        <f t="shared" si="1"/>
        <v>0</v>
      </c>
      <c r="M7" s="34" t="str">
        <f t="shared" si="0"/>
        <v>OK</v>
      </c>
      <c r="N7" s="90"/>
      <c r="O7" s="90"/>
      <c r="P7" s="92"/>
      <c r="Q7" s="92"/>
      <c r="R7" s="92"/>
      <c r="S7" s="92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0</v>
      </c>
      <c r="L8" s="33">
        <f t="shared" si="1"/>
        <v>0</v>
      </c>
      <c r="M8" s="34" t="str">
        <f t="shared" si="0"/>
        <v>OK</v>
      </c>
      <c r="N8" s="90"/>
      <c r="O8" s="90"/>
      <c r="P8" s="92"/>
      <c r="Q8" s="92"/>
      <c r="R8" s="92"/>
      <c r="S8" s="92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90"/>
      <c r="O9" s="90"/>
      <c r="P9" s="92"/>
      <c r="Q9" s="92"/>
      <c r="R9" s="92"/>
      <c r="S9" s="92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20</v>
      </c>
      <c r="L10" s="33">
        <f t="shared" si="1"/>
        <v>20</v>
      </c>
      <c r="M10" s="34" t="str">
        <f t="shared" si="0"/>
        <v>OK</v>
      </c>
      <c r="N10" s="90"/>
      <c r="O10" s="90"/>
      <c r="P10" s="92"/>
      <c r="Q10" s="92"/>
      <c r="R10" s="92"/>
      <c r="S10" s="92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28</v>
      </c>
      <c r="L11" s="33">
        <f t="shared" si="1"/>
        <v>26</v>
      </c>
      <c r="M11" s="34" t="str">
        <f t="shared" si="0"/>
        <v>OK</v>
      </c>
      <c r="N11" s="90"/>
      <c r="O11" s="90"/>
      <c r="P11" s="92"/>
      <c r="Q11" s="92"/>
      <c r="R11" s="92"/>
      <c r="S11" s="192">
        <v>2</v>
      </c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0</v>
      </c>
      <c r="L12" s="33">
        <f t="shared" si="1"/>
        <v>0</v>
      </c>
      <c r="M12" s="34" t="str">
        <f t="shared" si="0"/>
        <v>OK</v>
      </c>
      <c r="N12" s="90"/>
      <c r="O12" s="90"/>
      <c r="P12" s="92"/>
      <c r="Q12" s="92"/>
      <c r="R12" s="92"/>
      <c r="S12" s="92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0</v>
      </c>
      <c r="L13" s="33">
        <f t="shared" si="1"/>
        <v>0</v>
      </c>
      <c r="M13" s="34" t="str">
        <f t="shared" si="0"/>
        <v>OK</v>
      </c>
      <c r="N13" s="90"/>
      <c r="O13" s="90"/>
      <c r="P13" s="92"/>
      <c r="Q13" s="92"/>
      <c r="R13" s="92"/>
      <c r="S13" s="92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0</v>
      </c>
      <c r="L14" s="33">
        <f t="shared" si="1"/>
        <v>0</v>
      </c>
      <c r="M14" s="34" t="str">
        <f t="shared" si="0"/>
        <v>OK</v>
      </c>
      <c r="N14" s="90"/>
      <c r="O14" s="90"/>
      <c r="P14" s="92"/>
      <c r="Q14" s="92"/>
      <c r="R14" s="92"/>
      <c r="S14" s="92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0</v>
      </c>
      <c r="L15" s="33">
        <f t="shared" si="1"/>
        <v>0</v>
      </c>
      <c r="M15" s="34" t="str">
        <f t="shared" si="0"/>
        <v>OK</v>
      </c>
      <c r="N15" s="90"/>
      <c r="O15" s="90"/>
      <c r="P15" s="92"/>
      <c r="Q15" s="92"/>
      <c r="R15" s="92"/>
      <c r="S15" s="92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150</v>
      </c>
      <c r="L16" s="33">
        <f t="shared" si="1"/>
        <v>122</v>
      </c>
      <c r="M16" s="34" t="str">
        <f t="shared" si="0"/>
        <v>OK</v>
      </c>
      <c r="N16" s="90"/>
      <c r="O16" s="98">
        <v>20</v>
      </c>
      <c r="P16" s="92"/>
      <c r="Q16" s="92"/>
      <c r="R16" s="192">
        <v>8</v>
      </c>
      <c r="S16" s="92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140</v>
      </c>
      <c r="L17" s="33">
        <f t="shared" si="1"/>
        <v>140</v>
      </c>
      <c r="M17" s="34" t="str">
        <f t="shared" si="0"/>
        <v>OK</v>
      </c>
      <c r="N17" s="90"/>
      <c r="O17" s="90"/>
      <c r="P17" s="95"/>
      <c r="Q17" s="92"/>
      <c r="R17" s="92"/>
      <c r="S17" s="92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0</v>
      </c>
      <c r="L18" s="33">
        <f t="shared" si="1"/>
        <v>0</v>
      </c>
      <c r="M18" s="34" t="str">
        <f t="shared" si="0"/>
        <v>OK</v>
      </c>
      <c r="N18" s="90"/>
      <c r="O18" s="90"/>
      <c r="P18" s="95"/>
      <c r="Q18" s="92"/>
      <c r="R18" s="92"/>
      <c r="S18" s="92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1</v>
      </c>
      <c r="L19" s="33">
        <f t="shared" si="1"/>
        <v>1</v>
      </c>
      <c r="M19" s="34" t="str">
        <f t="shared" si="0"/>
        <v>OK</v>
      </c>
      <c r="N19" s="90"/>
      <c r="O19" s="90"/>
      <c r="P19" s="95"/>
      <c r="Q19" s="92"/>
      <c r="R19" s="92"/>
      <c r="S19" s="92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0</v>
      </c>
      <c r="L20" s="33">
        <f t="shared" si="1"/>
        <v>0</v>
      </c>
      <c r="M20" s="34" t="str">
        <f t="shared" si="0"/>
        <v>OK</v>
      </c>
      <c r="N20" s="90"/>
      <c r="O20" s="90"/>
      <c r="P20" s="95"/>
      <c r="Q20" s="92"/>
      <c r="R20" s="92"/>
      <c r="S20" s="95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90"/>
      <c r="O21" s="90"/>
      <c r="P21" s="95"/>
      <c r="Q21" s="92"/>
      <c r="R21" s="92"/>
      <c r="S21" s="95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0</v>
      </c>
      <c r="L22" s="33">
        <f t="shared" si="1"/>
        <v>0</v>
      </c>
      <c r="M22" s="34" t="str">
        <f t="shared" si="0"/>
        <v>OK</v>
      </c>
      <c r="N22" s="90"/>
      <c r="O22" s="90"/>
      <c r="P22" s="95"/>
      <c r="Q22" s="92"/>
      <c r="R22" s="92"/>
      <c r="S22" s="95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0</v>
      </c>
      <c r="L23" s="33">
        <f t="shared" si="1"/>
        <v>0</v>
      </c>
      <c r="M23" s="34" t="str">
        <f t="shared" si="0"/>
        <v>OK</v>
      </c>
      <c r="N23" s="90"/>
      <c r="O23" s="90"/>
      <c r="P23" s="95"/>
      <c r="Q23" s="92"/>
      <c r="R23" s="92"/>
      <c r="S23" s="95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600</v>
      </c>
      <c r="L24" s="33">
        <f t="shared" si="1"/>
        <v>300</v>
      </c>
      <c r="M24" s="34" t="str">
        <f t="shared" si="0"/>
        <v>OK</v>
      </c>
      <c r="N24" s="90"/>
      <c r="O24" s="90"/>
      <c r="P24" s="192">
        <v>300</v>
      </c>
      <c r="Q24" s="92"/>
      <c r="R24" s="92"/>
      <c r="S24" s="95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0</v>
      </c>
      <c r="L25" s="33">
        <f t="shared" si="1"/>
        <v>0</v>
      </c>
      <c r="M25" s="34" t="str">
        <f t="shared" si="0"/>
        <v>OK</v>
      </c>
      <c r="N25" s="90"/>
      <c r="O25" s="90"/>
      <c r="P25" s="92"/>
      <c r="Q25" s="92"/>
      <c r="R25" s="92"/>
      <c r="S25" s="95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750</v>
      </c>
      <c r="L26" s="33">
        <f t="shared" si="1"/>
        <v>750</v>
      </c>
      <c r="M26" s="34" t="str">
        <f t="shared" si="0"/>
        <v>OK</v>
      </c>
      <c r="N26" s="90"/>
      <c r="O26" s="90"/>
      <c r="P26" s="92"/>
      <c r="Q26" s="92"/>
      <c r="R26" s="92"/>
      <c r="S26" s="95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400</v>
      </c>
      <c r="L27" s="33">
        <f t="shared" si="1"/>
        <v>400</v>
      </c>
      <c r="M27" s="34" t="str">
        <f t="shared" si="0"/>
        <v>OK</v>
      </c>
      <c r="N27" s="90"/>
      <c r="O27" s="90"/>
      <c r="P27" s="92"/>
      <c r="Q27" s="92"/>
      <c r="R27" s="92"/>
      <c r="S27" s="95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5000</v>
      </c>
      <c r="L28" s="33">
        <f t="shared" si="1"/>
        <v>2500</v>
      </c>
      <c r="M28" s="34" t="str">
        <f t="shared" si="0"/>
        <v>OK</v>
      </c>
      <c r="N28" s="90"/>
      <c r="O28" s="90"/>
      <c r="P28" s="192">
        <v>2500</v>
      </c>
      <c r="Q28" s="92"/>
      <c r="R28" s="92"/>
      <c r="S28" s="95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0</v>
      </c>
      <c r="L29" s="33">
        <f t="shared" si="1"/>
        <v>0</v>
      </c>
      <c r="M29" s="34" t="str">
        <f t="shared" si="0"/>
        <v>OK</v>
      </c>
      <c r="N29" s="90"/>
      <c r="O29" s="90"/>
      <c r="P29" s="95"/>
      <c r="Q29" s="92"/>
      <c r="R29" s="92"/>
      <c r="S29" s="95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f>15300-2008</f>
        <v>13292</v>
      </c>
      <c r="L30" s="33">
        <f t="shared" si="1"/>
        <v>13292</v>
      </c>
      <c r="M30" s="34" t="str">
        <f t="shared" si="0"/>
        <v>OK</v>
      </c>
      <c r="N30" s="90"/>
      <c r="O30" s="90"/>
      <c r="P30" s="95"/>
      <c r="Q30" s="92"/>
      <c r="R30" s="92"/>
      <c r="S30" s="95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100</v>
      </c>
      <c r="L31" s="33">
        <f t="shared" si="1"/>
        <v>100</v>
      </c>
      <c r="M31" s="34" t="str">
        <f t="shared" si="0"/>
        <v>OK</v>
      </c>
      <c r="N31" s="90"/>
      <c r="O31" s="90"/>
      <c r="P31" s="95"/>
      <c r="Q31" s="92"/>
      <c r="R31" s="92"/>
      <c r="S31" s="95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4000</v>
      </c>
      <c r="L32" s="33">
        <f t="shared" si="1"/>
        <v>4000</v>
      </c>
      <c r="M32" s="34" t="str">
        <f t="shared" si="0"/>
        <v>OK</v>
      </c>
      <c r="N32" s="90"/>
      <c r="O32" s="90"/>
      <c r="P32" s="92"/>
      <c r="Q32" s="92"/>
      <c r="R32" s="92"/>
      <c r="S32" s="92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24580</v>
      </c>
      <c r="L33" s="58">
        <f>SUM(L4:L32)</f>
        <v>21738</v>
      </c>
      <c r="N33" s="217">
        <f t="shared" ref="N33:S33" si="2">SUMPRODUCT($J$4:$J$32,N4:N32)</f>
        <v>121.5</v>
      </c>
      <c r="O33" s="218">
        <f t="shared" si="2"/>
        <v>578</v>
      </c>
      <c r="P33" s="218">
        <f t="shared" si="2"/>
        <v>1098</v>
      </c>
      <c r="Q33" s="218">
        <f t="shared" si="2"/>
        <v>364.5</v>
      </c>
      <c r="R33" s="218">
        <f t="shared" si="2"/>
        <v>231.2</v>
      </c>
      <c r="S33" s="218">
        <f t="shared" si="2"/>
        <v>846</v>
      </c>
      <c r="T33" s="61">
        <f t="shared" ref="N33:AB33" si="3">SUMPRODUCT($J$4:$J$32,T4:T32)</f>
        <v>0</v>
      </c>
      <c r="U33" s="61">
        <f t="shared" si="3"/>
        <v>0</v>
      </c>
      <c r="V33" s="61">
        <f t="shared" si="3"/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</sheetData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pageMargins left="0.511811024" right="0.511811024" top="0.78740157499999996" bottom="0.78740157499999996" header="0.31496062000000002" footer="0.31496062000000002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2F5DF-C4DB-40AA-BD62-5C3CFA90FA4C}">
  <dimension ref="A1:AB33"/>
  <sheetViews>
    <sheetView topLeftCell="A19" zoomScale="80" zoomScaleNormal="80" workbookViewId="0">
      <selection activeCell="L33" sqref="L33"/>
    </sheetView>
  </sheetViews>
  <sheetFormatPr defaultColWidth="9.7109375" defaultRowHeight="12.75" x14ac:dyDescent="0.2"/>
  <cols>
    <col min="1" max="1" width="7.7109375" style="55" customWidth="1"/>
    <col min="2" max="2" width="14.85546875" style="55" customWidth="1"/>
    <col min="3" max="3" width="5.5703125" style="55" bestFit="1" customWidth="1"/>
    <col min="4" max="4" width="30.710937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161" t="s">
        <v>130</v>
      </c>
      <c r="O1" s="161" t="s">
        <v>131</v>
      </c>
      <c r="P1" s="161" t="s">
        <v>132</v>
      </c>
      <c r="Q1" s="161" t="s">
        <v>133</v>
      </c>
      <c r="R1" s="161" t="s">
        <v>134</v>
      </c>
      <c r="S1" s="161" t="s">
        <v>135</v>
      </c>
      <c r="T1" s="161" t="s">
        <v>136</v>
      </c>
      <c r="U1" s="161" t="s">
        <v>137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12.75" customHeight="1" x14ac:dyDescent="0.2">
      <c r="A2" s="168" t="s">
        <v>84</v>
      </c>
      <c r="B2" s="169"/>
      <c r="C2" s="169"/>
      <c r="D2" s="169"/>
      <c r="E2" s="169"/>
      <c r="F2" s="169"/>
      <c r="G2" s="169"/>
      <c r="H2" s="169"/>
      <c r="I2" s="169"/>
      <c r="J2" s="170"/>
      <c r="K2" s="154" t="s">
        <v>97</v>
      </c>
      <c r="L2" s="155"/>
      <c r="M2" s="156"/>
      <c r="N2" s="161"/>
      <c r="O2" s="161"/>
      <c r="P2" s="161"/>
      <c r="Q2" s="161"/>
      <c r="R2" s="161"/>
      <c r="S2" s="161"/>
      <c r="T2" s="161"/>
      <c r="U2" s="161"/>
      <c r="V2" s="147"/>
      <c r="W2" s="147"/>
      <c r="X2" s="147"/>
      <c r="Y2" s="147"/>
      <c r="Z2" s="147"/>
      <c r="AA2" s="147"/>
      <c r="AB2" s="147"/>
    </row>
    <row r="3" spans="1:28" s="26" customFormat="1" ht="51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1" t="s">
        <v>138</v>
      </c>
      <c r="O3" s="111" t="s">
        <v>139</v>
      </c>
      <c r="P3" s="111" t="s">
        <v>140</v>
      </c>
      <c r="Q3" s="111" t="s">
        <v>141</v>
      </c>
      <c r="R3" s="111" t="s">
        <v>142</v>
      </c>
      <c r="S3" s="111" t="s">
        <v>143</v>
      </c>
      <c r="T3" s="111" t="s">
        <v>144</v>
      </c>
      <c r="U3" s="111" t="s">
        <v>145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52</v>
      </c>
      <c r="L4" s="33">
        <f>K4-(SUM(N4:AB4))</f>
        <v>52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50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158</v>
      </c>
      <c r="L5" s="33">
        <f t="shared" ref="L5:L32" si="1">K5-(SUM(N5:AB5))</f>
        <v>143</v>
      </c>
      <c r="M5" s="34" t="str">
        <f t="shared" si="0"/>
        <v>OK</v>
      </c>
      <c r="N5" s="35"/>
      <c r="O5" s="186">
        <v>15</v>
      </c>
      <c r="P5" s="38"/>
      <c r="Q5" s="36"/>
      <c r="R5" s="36"/>
      <c r="S5" s="36"/>
      <c r="T5" s="36"/>
      <c r="U5" s="50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102</v>
      </c>
      <c r="L6" s="33">
        <f t="shared" si="1"/>
        <v>98</v>
      </c>
      <c r="M6" s="34" t="str">
        <f t="shared" si="0"/>
        <v>OK</v>
      </c>
      <c r="N6" s="35"/>
      <c r="O6" s="37"/>
      <c r="P6" s="38"/>
      <c r="Q6" s="36"/>
      <c r="R6" s="186">
        <v>4</v>
      </c>
      <c r="S6" s="36"/>
      <c r="T6" s="36"/>
      <c r="U6" s="50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56</v>
      </c>
      <c r="L7" s="33">
        <f t="shared" si="1"/>
        <v>49</v>
      </c>
      <c r="M7" s="34" t="str">
        <f t="shared" si="0"/>
        <v>OK</v>
      </c>
      <c r="N7" s="35"/>
      <c r="O7" s="35"/>
      <c r="P7" s="36"/>
      <c r="Q7" s="36"/>
      <c r="R7" s="36"/>
      <c r="S7" s="193">
        <v>6</v>
      </c>
      <c r="T7" s="194">
        <v>1</v>
      </c>
      <c r="U7" s="194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196</v>
      </c>
      <c r="L8" s="33">
        <f t="shared" si="1"/>
        <v>132</v>
      </c>
      <c r="M8" s="34" t="str">
        <f t="shared" si="0"/>
        <v>OK</v>
      </c>
      <c r="N8" s="186">
        <v>36</v>
      </c>
      <c r="O8" s="186">
        <v>2</v>
      </c>
      <c r="P8" s="36"/>
      <c r="Q8" s="36"/>
      <c r="R8" s="186">
        <v>4</v>
      </c>
      <c r="S8" s="193">
        <v>2</v>
      </c>
      <c r="T8" s="194">
        <v>20</v>
      </c>
      <c r="U8" s="194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10</v>
      </c>
      <c r="L9" s="33">
        <f t="shared" si="1"/>
        <v>10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50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24</v>
      </c>
      <c r="L10" s="33">
        <f t="shared" si="1"/>
        <v>24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50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7</v>
      </c>
      <c r="L11" s="33">
        <f t="shared" si="1"/>
        <v>7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50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3</v>
      </c>
      <c r="L12" s="33">
        <f t="shared" si="1"/>
        <v>3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50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3</v>
      </c>
      <c r="L13" s="33">
        <f t="shared" si="1"/>
        <v>3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50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103</v>
      </c>
      <c r="L14" s="33">
        <f t="shared" si="1"/>
        <v>100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8"/>
      <c r="U14" s="50">
        <v>3</v>
      </c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51</v>
      </c>
      <c r="L15" s="33">
        <f t="shared" si="1"/>
        <v>36</v>
      </c>
      <c r="M15" s="34" t="str">
        <f t="shared" si="0"/>
        <v>OK</v>
      </c>
      <c r="N15" s="35"/>
      <c r="O15" s="35"/>
      <c r="P15" s="186">
        <v>15</v>
      </c>
      <c r="Q15" s="36"/>
      <c r="R15" s="36"/>
      <c r="S15" s="36"/>
      <c r="T15" s="36"/>
      <c r="U15" s="50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53</v>
      </c>
      <c r="L16" s="33">
        <f t="shared" si="1"/>
        <v>53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50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600</v>
      </c>
      <c r="L17" s="33">
        <f t="shared" si="1"/>
        <v>600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8"/>
      <c r="U17" s="50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11</v>
      </c>
      <c r="L18" s="33">
        <f t="shared" si="1"/>
        <v>11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8"/>
      <c r="U18" s="50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89</v>
      </c>
      <c r="L19" s="33">
        <f t="shared" si="1"/>
        <v>89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8"/>
      <c r="U19" s="50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995</v>
      </c>
      <c r="L20" s="33">
        <f t="shared" si="1"/>
        <v>795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47"/>
      <c r="U20" s="195">
        <v>200</v>
      </c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98</v>
      </c>
      <c r="L21" s="33">
        <f t="shared" si="1"/>
        <v>98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47"/>
      <c r="U21" s="19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1500</v>
      </c>
      <c r="L22" s="33">
        <f t="shared" si="1"/>
        <v>1500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47"/>
      <c r="U22" s="19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660</v>
      </c>
      <c r="L23" s="33">
        <f t="shared" si="1"/>
        <v>660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47"/>
      <c r="U23" s="19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1000</v>
      </c>
      <c r="L24" s="33">
        <f t="shared" si="1"/>
        <v>1000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47"/>
      <c r="U24" s="19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1301</v>
      </c>
      <c r="L25" s="33">
        <f t="shared" si="1"/>
        <v>1301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47"/>
      <c r="U25" s="19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2000</v>
      </c>
      <c r="L26" s="33">
        <f t="shared" si="1"/>
        <v>2000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47"/>
      <c r="U26" s="19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5000</v>
      </c>
      <c r="L27" s="33">
        <f t="shared" si="1"/>
        <v>5000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47"/>
      <c r="U27" s="19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6001</v>
      </c>
      <c r="L28" s="33">
        <f t="shared" si="1"/>
        <v>6001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47"/>
      <c r="U28" s="19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4100</v>
      </c>
      <c r="L29" s="33">
        <f t="shared" si="1"/>
        <v>3100</v>
      </c>
      <c r="M29" s="34" t="str">
        <f t="shared" si="0"/>
        <v>OK</v>
      </c>
      <c r="N29" s="35"/>
      <c r="O29" s="35"/>
      <c r="P29" s="47"/>
      <c r="Q29" s="193">
        <v>1000</v>
      </c>
      <c r="R29" s="36"/>
      <c r="S29" s="47"/>
      <c r="T29" s="47"/>
      <c r="U29" s="19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10000</v>
      </c>
      <c r="L30" s="33">
        <f t="shared" si="1"/>
        <v>10000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47"/>
      <c r="U30" s="19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1300</v>
      </c>
      <c r="L31" s="33">
        <f t="shared" si="1"/>
        <v>1300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47"/>
      <c r="U31" s="19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10300</v>
      </c>
      <c r="L32" s="33">
        <f t="shared" si="1"/>
        <v>10300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50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45773</v>
      </c>
      <c r="L33" s="58">
        <f>SUM(L4:L32)</f>
        <v>44465</v>
      </c>
      <c r="N33" s="187">
        <f t="shared" ref="N33:U33" si="2">SUMPRODUCT($J$4:$J$32,N4:N32)</f>
        <v>1094.3999999999999</v>
      </c>
      <c r="O33" s="188">
        <f t="shared" si="2"/>
        <v>668.3</v>
      </c>
      <c r="P33" s="188">
        <f t="shared" si="2"/>
        <v>304.05</v>
      </c>
      <c r="Q33" s="188">
        <f t="shared" si="2"/>
        <v>330</v>
      </c>
      <c r="R33" s="188">
        <f t="shared" si="2"/>
        <v>319.60000000000002</v>
      </c>
      <c r="S33" s="188">
        <f t="shared" si="2"/>
        <v>378.8</v>
      </c>
      <c r="T33" s="188">
        <f t="shared" si="2"/>
        <v>661</v>
      </c>
      <c r="U33" s="188">
        <f t="shared" si="2"/>
        <v>978.88999999999987</v>
      </c>
      <c r="V33" s="61">
        <f t="shared" ref="N33:AB33" si="3">SUMPRODUCT($J$4:$J$32,V4:V32)</f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</sheetData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conditionalFormatting sqref="T7:T8">
    <cfRule type="cellIs" dxfId="3" priority="4" operator="greaterThan">
      <formula>0</formula>
    </cfRule>
  </conditionalFormatting>
  <conditionalFormatting sqref="U7:U8">
    <cfRule type="cellIs" dxfId="2" priority="3" operator="greaterThan">
      <formula>0</formula>
    </cfRule>
  </conditionalFormatting>
  <conditionalFormatting sqref="U14">
    <cfRule type="cellIs" dxfId="1" priority="2" operator="greaterThan">
      <formula>0</formula>
    </cfRule>
  </conditionalFormatting>
  <conditionalFormatting sqref="U20">
    <cfRule type="cellIs" dxfId="0" priority="1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15330-9B26-4EF4-ABF5-837A47D78F32}">
  <dimension ref="A1:AB33"/>
  <sheetViews>
    <sheetView topLeftCell="A25" workbookViewId="0">
      <selection activeCell="I53" sqref="I53"/>
    </sheetView>
  </sheetViews>
  <sheetFormatPr defaultColWidth="9.7109375" defaultRowHeight="12.75" x14ac:dyDescent="0.2"/>
  <cols>
    <col min="1" max="1" width="7.7109375" style="55" customWidth="1"/>
    <col min="2" max="2" width="16.85546875" style="55" customWidth="1"/>
    <col min="3" max="3" width="5.5703125" style="55" bestFit="1" customWidth="1"/>
    <col min="4" max="4" width="29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147" t="s">
        <v>30</v>
      </c>
      <c r="O1" s="147" t="s">
        <v>30</v>
      </c>
      <c r="P1" s="147" t="s">
        <v>30</v>
      </c>
      <c r="Q1" s="147" t="s">
        <v>30</v>
      </c>
      <c r="R1" s="147" t="s">
        <v>30</v>
      </c>
      <c r="S1" s="147" t="s">
        <v>30</v>
      </c>
      <c r="T1" s="147" t="s">
        <v>30</v>
      </c>
      <c r="U1" s="147" t="s">
        <v>30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12.75" customHeight="1" x14ac:dyDescent="0.2">
      <c r="A2" s="148" t="s">
        <v>85</v>
      </c>
      <c r="B2" s="149"/>
      <c r="C2" s="149"/>
      <c r="D2" s="149"/>
      <c r="E2" s="149"/>
      <c r="F2" s="149"/>
      <c r="G2" s="149"/>
      <c r="H2" s="149"/>
      <c r="I2" s="149"/>
      <c r="J2" s="150"/>
      <c r="K2" s="154" t="s">
        <v>97</v>
      </c>
      <c r="L2" s="155"/>
      <c r="M2" s="156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25" t="s">
        <v>1</v>
      </c>
      <c r="O3" s="25" t="s">
        <v>1</v>
      </c>
      <c r="P3" s="25" t="s">
        <v>1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22</v>
      </c>
      <c r="L4" s="33">
        <f>K4-(SUM(N4:AB4))</f>
        <v>22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2</v>
      </c>
      <c r="L5" s="33">
        <f t="shared" ref="L5:L32" si="1">K5-(SUM(N5:AB5))</f>
        <v>2</v>
      </c>
      <c r="M5" s="34" t="str">
        <f t="shared" si="0"/>
        <v>OK</v>
      </c>
      <c r="N5" s="35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f>2+5</f>
        <v>7</v>
      </c>
      <c r="L6" s="33">
        <f t="shared" si="1"/>
        <v>7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2</v>
      </c>
      <c r="L7" s="33">
        <f t="shared" si="1"/>
        <v>2</v>
      </c>
      <c r="M7" s="34" t="str">
        <f t="shared" si="0"/>
        <v>OK</v>
      </c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2</v>
      </c>
      <c r="L8" s="33">
        <f t="shared" si="1"/>
        <v>2</v>
      </c>
      <c r="M8" s="34" t="str">
        <f t="shared" si="0"/>
        <v>OK</v>
      </c>
      <c r="N8" s="35"/>
      <c r="O8" s="35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0</v>
      </c>
      <c r="L10" s="33">
        <f t="shared" si="1"/>
        <v>0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1</v>
      </c>
      <c r="L11" s="33">
        <f t="shared" si="1"/>
        <v>1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1</v>
      </c>
      <c r="L12" s="33">
        <f t="shared" si="1"/>
        <v>1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1</v>
      </c>
      <c r="L13" s="33">
        <f t="shared" si="1"/>
        <v>1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300</v>
      </c>
      <c r="L14" s="33">
        <f t="shared" si="1"/>
        <v>300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310</v>
      </c>
      <c r="L15" s="33">
        <f t="shared" si="1"/>
        <v>310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150</v>
      </c>
      <c r="L16" s="33">
        <f t="shared" si="1"/>
        <v>150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150</v>
      </c>
      <c r="L17" s="33">
        <f t="shared" si="1"/>
        <v>150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100</v>
      </c>
      <c r="L18" s="33">
        <f t="shared" si="1"/>
        <v>100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200</v>
      </c>
      <c r="L19" s="33">
        <f t="shared" si="1"/>
        <v>200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200</v>
      </c>
      <c r="L20" s="33">
        <f t="shared" si="1"/>
        <v>200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0</v>
      </c>
      <c r="L22" s="33">
        <f t="shared" si="1"/>
        <v>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10</v>
      </c>
      <c r="L23" s="33">
        <f t="shared" si="1"/>
        <v>10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15</v>
      </c>
      <c r="L25" s="33">
        <f t="shared" si="1"/>
        <v>15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0</v>
      </c>
      <c r="L26" s="33">
        <f t="shared" si="1"/>
        <v>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500</v>
      </c>
      <c r="L27" s="33">
        <f t="shared" si="1"/>
        <v>500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0</v>
      </c>
      <c r="L28" s="33">
        <f t="shared" si="1"/>
        <v>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1000</v>
      </c>
      <c r="L29" s="33">
        <f t="shared" si="1"/>
        <v>1000</v>
      </c>
      <c r="M29" s="34" t="str">
        <f t="shared" si="0"/>
        <v>OK</v>
      </c>
      <c r="N29" s="35"/>
      <c r="O29" s="35"/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1000</v>
      </c>
      <c r="L30" s="33">
        <f t="shared" si="1"/>
        <v>1000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1000</v>
      </c>
      <c r="L31" s="33">
        <f t="shared" si="1"/>
        <v>1000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1000</v>
      </c>
      <c r="L32" s="33">
        <f t="shared" si="1"/>
        <v>1000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5973</v>
      </c>
      <c r="L33" s="58">
        <f>SUM(L4:L32)</f>
        <v>5973</v>
      </c>
      <c r="N33" s="69">
        <f t="shared" ref="N33:AB33" si="2">SUMPRODUCT($J$4:$J$32,N4:N32)</f>
        <v>0</v>
      </c>
      <c r="O33" s="61">
        <f t="shared" si="2"/>
        <v>0</v>
      </c>
      <c r="P33" s="61">
        <f t="shared" si="2"/>
        <v>0</v>
      </c>
      <c r="Q33" s="61">
        <f t="shared" si="2"/>
        <v>0</v>
      </c>
      <c r="R33" s="61">
        <f t="shared" si="2"/>
        <v>0</v>
      </c>
      <c r="S33" s="61">
        <f t="shared" si="2"/>
        <v>0</v>
      </c>
      <c r="T33" s="61">
        <f t="shared" si="2"/>
        <v>0</v>
      </c>
      <c r="U33" s="61">
        <f t="shared" si="2"/>
        <v>0</v>
      </c>
      <c r="V33" s="61">
        <f t="shared" si="2"/>
        <v>0</v>
      </c>
      <c r="W33" s="61">
        <f t="shared" si="2"/>
        <v>0</v>
      </c>
      <c r="X33" s="61">
        <f t="shared" si="2"/>
        <v>0</v>
      </c>
      <c r="Y33" s="61">
        <f t="shared" si="2"/>
        <v>0</v>
      </c>
      <c r="Z33" s="61">
        <f t="shared" si="2"/>
        <v>0</v>
      </c>
      <c r="AA33" s="61">
        <f t="shared" si="2"/>
        <v>0</v>
      </c>
      <c r="AB33" s="61">
        <f t="shared" si="2"/>
        <v>0</v>
      </c>
    </row>
  </sheetData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pageMargins left="0.511811024" right="0.511811024" top="0.78740157499999996" bottom="0.78740157499999996" header="0.31496062000000002" footer="0.31496062000000002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742C1-3971-418D-9560-242BA86E5135}">
  <dimension ref="A1:AB33"/>
  <sheetViews>
    <sheetView topLeftCell="A28" workbookViewId="0">
      <selection activeCell="K13" sqref="K13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28.140625" style="56" customWidth="1"/>
    <col min="5" max="5" width="10.85546875" style="55" bestFit="1" customWidth="1"/>
    <col min="6" max="6" width="12.28515625" style="55" customWidth="1"/>
    <col min="7" max="7" width="14.85546875" style="55" customWidth="1"/>
    <col min="8" max="8" width="14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161" t="s">
        <v>126</v>
      </c>
      <c r="O1" s="161" t="s">
        <v>127</v>
      </c>
      <c r="P1" s="161" t="s">
        <v>128</v>
      </c>
      <c r="Q1" s="161" t="s">
        <v>129</v>
      </c>
      <c r="R1" s="147" t="s">
        <v>30</v>
      </c>
      <c r="S1" s="147" t="s">
        <v>30</v>
      </c>
      <c r="T1" s="147" t="s">
        <v>30</v>
      </c>
      <c r="U1" s="147" t="s">
        <v>30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12.75" customHeight="1" x14ac:dyDescent="0.2">
      <c r="A2" s="148" t="s">
        <v>86</v>
      </c>
      <c r="B2" s="149"/>
      <c r="C2" s="149"/>
      <c r="D2" s="149"/>
      <c r="E2" s="149"/>
      <c r="F2" s="149"/>
      <c r="G2" s="149"/>
      <c r="H2" s="149"/>
      <c r="I2" s="149"/>
      <c r="J2" s="150"/>
      <c r="K2" s="154" t="s">
        <v>97</v>
      </c>
      <c r="L2" s="155"/>
      <c r="M2" s="156"/>
      <c r="N2" s="161"/>
      <c r="O2" s="161"/>
      <c r="P2" s="161"/>
      <c r="Q2" s="161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1">
        <v>45357</v>
      </c>
      <c r="O3" s="111">
        <v>45391</v>
      </c>
      <c r="P3" s="111">
        <v>45461</v>
      </c>
      <c r="Q3" s="111">
        <v>45499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0</v>
      </c>
      <c r="L4" s="33">
        <f>K4-(SUM(N4:AB4))</f>
        <v>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0</v>
      </c>
      <c r="L5" s="33">
        <f t="shared" ref="L5:L32" si="1">K5-(SUM(N5:AB5))</f>
        <v>0</v>
      </c>
      <c r="M5" s="34" t="str">
        <f t="shared" si="0"/>
        <v>OK</v>
      </c>
      <c r="N5" s="35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0</v>
      </c>
      <c r="L6" s="33">
        <f t="shared" si="1"/>
        <v>0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10</v>
      </c>
      <c r="L7" s="33">
        <f t="shared" si="1"/>
        <v>10</v>
      </c>
      <c r="M7" s="34" t="str">
        <f t="shared" si="0"/>
        <v>OK</v>
      </c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f>15+5</f>
        <v>20</v>
      </c>
      <c r="L8" s="33">
        <f t="shared" si="1"/>
        <v>0</v>
      </c>
      <c r="M8" s="34" t="str">
        <f t="shared" si="0"/>
        <v>OK</v>
      </c>
      <c r="N8" s="98">
        <v>10</v>
      </c>
      <c r="O8" s="35"/>
      <c r="P8" s="192">
        <v>10</v>
      </c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2</v>
      </c>
      <c r="L10" s="33">
        <f t="shared" si="1"/>
        <v>2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0</v>
      </c>
      <c r="L11" s="33">
        <f t="shared" si="1"/>
        <v>0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0</v>
      </c>
      <c r="L12" s="33">
        <f t="shared" si="1"/>
        <v>0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f>0+2</f>
        <v>2</v>
      </c>
      <c r="L13" s="33">
        <f t="shared" si="1"/>
        <v>0</v>
      </c>
      <c r="M13" s="34" t="str">
        <f t="shared" si="0"/>
        <v>OK</v>
      </c>
      <c r="N13" s="35"/>
      <c r="O13" s="35"/>
      <c r="P13" s="36"/>
      <c r="Q13" s="192">
        <v>2</v>
      </c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10</v>
      </c>
      <c r="L14" s="33">
        <f t="shared" si="1"/>
        <v>10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60</v>
      </c>
      <c r="L15" s="33">
        <f t="shared" si="1"/>
        <v>60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400</v>
      </c>
      <c r="L16" s="33">
        <f t="shared" si="1"/>
        <v>385</v>
      </c>
      <c r="M16" s="34" t="str">
        <f t="shared" si="0"/>
        <v>OK</v>
      </c>
      <c r="N16" s="35"/>
      <c r="O16" s="98">
        <v>15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100</v>
      </c>
      <c r="L17" s="33">
        <f t="shared" si="1"/>
        <v>100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50</v>
      </c>
      <c r="L18" s="33">
        <f t="shared" si="1"/>
        <v>50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15</v>
      </c>
      <c r="L19" s="33">
        <f t="shared" si="1"/>
        <v>15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0</v>
      </c>
      <c r="L20" s="33">
        <f t="shared" si="1"/>
        <v>0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400</v>
      </c>
      <c r="L22" s="33">
        <f t="shared" si="1"/>
        <v>400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0</v>
      </c>
      <c r="L23" s="33">
        <f t="shared" si="1"/>
        <v>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50</v>
      </c>
      <c r="L25" s="33">
        <f t="shared" si="1"/>
        <v>50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0</v>
      </c>
      <c r="L26" s="33">
        <f t="shared" si="1"/>
        <v>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0</v>
      </c>
      <c r="L27" s="33">
        <f t="shared" si="1"/>
        <v>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0</v>
      </c>
      <c r="L28" s="33">
        <f t="shared" si="1"/>
        <v>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200</v>
      </c>
      <c r="L29" s="33">
        <f t="shared" si="1"/>
        <v>200</v>
      </c>
      <c r="M29" s="34" t="str">
        <f t="shared" si="0"/>
        <v>OK</v>
      </c>
      <c r="N29" s="35"/>
      <c r="O29" s="35"/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0</v>
      </c>
      <c r="L30" s="33">
        <f t="shared" si="1"/>
        <v>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300</v>
      </c>
      <c r="L31" s="33">
        <f t="shared" si="1"/>
        <v>300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0</v>
      </c>
      <c r="L32" s="33">
        <f t="shared" si="1"/>
        <v>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1619</v>
      </c>
      <c r="L33" s="58">
        <f>SUM(L4:L32)</f>
        <v>1582</v>
      </c>
      <c r="N33" s="187">
        <f t="shared" ref="N33:Q33" si="2">SUMPRODUCT($J$4:$J$32,N4:N32)</f>
        <v>304</v>
      </c>
      <c r="O33" s="188">
        <f t="shared" si="2"/>
        <v>433.5</v>
      </c>
      <c r="P33" s="188">
        <f t="shared" si="2"/>
        <v>304</v>
      </c>
      <c r="Q33" s="188">
        <f t="shared" si="2"/>
        <v>3498</v>
      </c>
      <c r="R33" s="61">
        <f t="shared" ref="N33:AB33" si="3">SUMPRODUCT($J$4:$J$32,R4:R32)</f>
        <v>0</v>
      </c>
      <c r="S33" s="61">
        <f t="shared" si="3"/>
        <v>0</v>
      </c>
      <c r="T33" s="61">
        <f t="shared" si="3"/>
        <v>0</v>
      </c>
      <c r="U33" s="61">
        <f t="shared" si="3"/>
        <v>0</v>
      </c>
      <c r="V33" s="61">
        <f t="shared" si="3"/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</sheetData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pageMargins left="0.511811024" right="0.511811024" top="0.78740157499999996" bottom="0.78740157499999996" header="0.31496062000000002" footer="0.31496062000000002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CC6F5-8EA1-41A8-8856-79BE9CB8CA60}">
  <dimension ref="A1:AB33"/>
  <sheetViews>
    <sheetView topLeftCell="A22" zoomScale="90" zoomScaleNormal="90" workbookViewId="0">
      <selection activeCell="G58" sqref="G58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41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161" t="s">
        <v>166</v>
      </c>
      <c r="O1" s="161" t="s">
        <v>167</v>
      </c>
      <c r="P1" s="161" t="s">
        <v>168</v>
      </c>
      <c r="Q1" s="161" t="s">
        <v>169</v>
      </c>
      <c r="R1" s="147" t="s">
        <v>30</v>
      </c>
      <c r="S1" s="147" t="s">
        <v>30</v>
      </c>
      <c r="T1" s="147" t="s">
        <v>30</v>
      </c>
      <c r="U1" s="147" t="s">
        <v>30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12.75" customHeight="1" x14ac:dyDescent="0.2">
      <c r="A2" s="148" t="s">
        <v>87</v>
      </c>
      <c r="B2" s="149"/>
      <c r="C2" s="149"/>
      <c r="D2" s="149"/>
      <c r="E2" s="149"/>
      <c r="F2" s="149"/>
      <c r="G2" s="149"/>
      <c r="H2" s="149"/>
      <c r="I2" s="149"/>
      <c r="J2" s="150"/>
      <c r="K2" s="154" t="s">
        <v>97</v>
      </c>
      <c r="L2" s="155"/>
      <c r="M2" s="156"/>
      <c r="N2" s="161"/>
      <c r="O2" s="161"/>
      <c r="P2" s="161"/>
      <c r="Q2" s="161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215" t="s">
        <v>1</v>
      </c>
      <c r="O3" s="215" t="s">
        <v>1</v>
      </c>
      <c r="P3" s="215" t="s">
        <v>1</v>
      </c>
      <c r="Q3" s="21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10</v>
      </c>
      <c r="L4" s="33">
        <f>K4-(SUM(N4:AB4))</f>
        <v>10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10</v>
      </c>
      <c r="L5" s="33">
        <f t="shared" ref="L5:L32" si="1">K5-(SUM(N5:AB5))</f>
        <v>10</v>
      </c>
      <c r="M5" s="34" t="str">
        <f t="shared" si="0"/>
        <v>OK</v>
      </c>
      <c r="N5" s="35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10</v>
      </c>
      <c r="L6" s="33">
        <f t="shared" si="1"/>
        <v>10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5</v>
      </c>
      <c r="L7" s="33">
        <f t="shared" si="1"/>
        <v>5</v>
      </c>
      <c r="M7" s="34" t="str">
        <f t="shared" si="0"/>
        <v>OK</v>
      </c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10</v>
      </c>
      <c r="L8" s="33">
        <f t="shared" si="1"/>
        <v>10</v>
      </c>
      <c r="M8" s="34" t="str">
        <f t="shared" si="0"/>
        <v>OK</v>
      </c>
      <c r="N8" s="35"/>
      <c r="O8" s="35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5</v>
      </c>
      <c r="L9" s="33">
        <f t="shared" si="1"/>
        <v>5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5</v>
      </c>
      <c r="L10" s="33">
        <f t="shared" si="1"/>
        <v>5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2</v>
      </c>
      <c r="L11" s="33">
        <f t="shared" si="1"/>
        <v>1</v>
      </c>
      <c r="M11" s="34" t="str">
        <f t="shared" si="0"/>
        <v>OK</v>
      </c>
      <c r="O11" s="105">
        <v>1</v>
      </c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1</v>
      </c>
      <c r="L12" s="33">
        <f t="shared" si="1"/>
        <v>1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1</v>
      </c>
      <c r="L13" s="33">
        <f t="shared" si="1"/>
        <v>1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5</v>
      </c>
      <c r="L14" s="33">
        <f t="shared" si="1"/>
        <v>1</v>
      </c>
      <c r="M14" s="34" t="str">
        <f t="shared" si="0"/>
        <v>OK</v>
      </c>
      <c r="N14" s="98">
        <v>2</v>
      </c>
      <c r="O14" s="35"/>
      <c r="P14" s="36"/>
      <c r="Q14" s="98">
        <v>2</v>
      </c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5</v>
      </c>
      <c r="L15" s="33">
        <f t="shared" si="1"/>
        <v>5</v>
      </c>
      <c r="M15" s="34" t="str">
        <f t="shared" si="0"/>
        <v>OK</v>
      </c>
      <c r="N15" s="90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5</v>
      </c>
      <c r="L16" s="33">
        <f t="shared" si="1"/>
        <v>5</v>
      </c>
      <c r="M16" s="34" t="str">
        <f t="shared" si="0"/>
        <v>OK</v>
      </c>
      <c r="N16" s="90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20</v>
      </c>
      <c r="L17" s="33">
        <f t="shared" si="1"/>
        <v>20</v>
      </c>
      <c r="M17" s="34" t="str">
        <f t="shared" si="0"/>
        <v>OK</v>
      </c>
      <c r="N17" s="90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1</v>
      </c>
      <c r="L18" s="33">
        <f t="shared" si="1"/>
        <v>1</v>
      </c>
      <c r="M18" s="34" t="str">
        <f t="shared" si="0"/>
        <v>OK</v>
      </c>
      <c r="N18" s="90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2</v>
      </c>
      <c r="L19" s="33">
        <f t="shared" si="1"/>
        <v>1</v>
      </c>
      <c r="M19" s="34" t="str">
        <f t="shared" si="0"/>
        <v>OK</v>
      </c>
      <c r="N19" s="98">
        <v>1</v>
      </c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5</v>
      </c>
      <c r="L20" s="33">
        <f t="shared" si="1"/>
        <v>5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20</v>
      </c>
      <c r="L21" s="33">
        <f t="shared" si="1"/>
        <v>20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500</v>
      </c>
      <c r="L22" s="33">
        <f t="shared" si="1"/>
        <v>500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0</v>
      </c>
      <c r="L23" s="33">
        <f t="shared" si="1"/>
        <v>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300</v>
      </c>
      <c r="L24" s="33">
        <f t="shared" si="1"/>
        <v>300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0</v>
      </c>
      <c r="L25" s="33">
        <f t="shared" si="1"/>
        <v>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300</v>
      </c>
      <c r="L26" s="33">
        <f t="shared" si="1"/>
        <v>199</v>
      </c>
      <c r="M26" s="34" t="str">
        <f t="shared" si="0"/>
        <v>OK</v>
      </c>
      <c r="O26" s="35"/>
      <c r="P26" s="98">
        <v>101</v>
      </c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0</v>
      </c>
      <c r="L27" s="33">
        <f t="shared" si="1"/>
        <v>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0</v>
      </c>
      <c r="L28" s="33">
        <f t="shared" si="1"/>
        <v>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500</v>
      </c>
      <c r="L29" s="33">
        <f t="shared" si="1"/>
        <v>500</v>
      </c>
      <c r="M29" s="34" t="str">
        <f t="shared" si="0"/>
        <v>OK</v>
      </c>
      <c r="N29" s="35"/>
      <c r="O29" s="35"/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0</v>
      </c>
      <c r="L30" s="33">
        <f t="shared" si="1"/>
        <v>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500</v>
      </c>
      <c r="L31" s="33">
        <f t="shared" si="1"/>
        <v>500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0</v>
      </c>
      <c r="L32" s="33">
        <f t="shared" si="1"/>
        <v>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2222</v>
      </c>
      <c r="L33" s="58">
        <f>SUM(L4:L32)</f>
        <v>2115</v>
      </c>
      <c r="N33" s="187">
        <f t="shared" ref="N33:Q33" si="2">SUMPRODUCT($J$4:$J$32,N4:N32)</f>
        <v>61.61</v>
      </c>
      <c r="O33" s="188">
        <f t="shared" si="2"/>
        <v>423</v>
      </c>
      <c r="P33" s="188">
        <f t="shared" si="2"/>
        <v>121.19999999999999</v>
      </c>
      <c r="Q33" s="188">
        <f t="shared" si="2"/>
        <v>39.26</v>
      </c>
      <c r="R33" s="61">
        <f t="shared" ref="N33:AB33" si="3">SUMPRODUCT($J$4:$J$32,R4:R32)</f>
        <v>0</v>
      </c>
      <c r="S33" s="61">
        <f t="shared" si="3"/>
        <v>0</v>
      </c>
      <c r="T33" s="61">
        <f t="shared" si="3"/>
        <v>0</v>
      </c>
      <c r="U33" s="61">
        <f t="shared" si="3"/>
        <v>0</v>
      </c>
      <c r="V33" s="61">
        <f t="shared" si="3"/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</sheetData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E61B0-1C60-48C0-B45D-2BBBE81FA627}">
  <dimension ref="A1:O42"/>
  <sheetViews>
    <sheetView tabSelected="1" topLeftCell="A22" workbookViewId="0">
      <selection activeCell="B36" sqref="B36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53.42578125" style="56" customWidth="1"/>
    <col min="5" max="5" width="10.85546875" style="55" bestFit="1" customWidth="1"/>
    <col min="6" max="6" width="16.57031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2" width="13.28515625" style="58" customWidth="1"/>
    <col min="13" max="13" width="9.7109375" style="59" customWidth="1"/>
    <col min="14" max="14" width="12" style="18" customWidth="1"/>
    <col min="15" max="15" width="12.85546875" style="18" customWidth="1"/>
    <col min="16" max="16384" width="9.7109375" style="18"/>
  </cols>
  <sheetData>
    <row r="1" spans="1:15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79" t="s">
        <v>34</v>
      </c>
      <c r="L1" s="180"/>
      <c r="M1" s="180"/>
      <c r="N1" s="180"/>
      <c r="O1" s="180"/>
    </row>
    <row r="2" spans="1:15" ht="13.7" customHeight="1" x14ac:dyDescent="0.2">
      <c r="A2" s="181" t="s">
        <v>91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1:15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72" t="s">
        <v>6</v>
      </c>
      <c r="L3" s="72" t="s">
        <v>88</v>
      </c>
      <c r="M3" s="74" t="s">
        <v>89</v>
      </c>
      <c r="N3" s="74" t="s">
        <v>90</v>
      </c>
      <c r="O3" s="74" t="s">
        <v>7</v>
      </c>
    </row>
    <row r="4" spans="1:15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73">
        <f>'Reitoria-SECOM'!L4+'Reitoria-SCII'!K4+'Reitoria-BU'!K4+'Reitoria-PROEX'!K4+MUSEU!K4+ESAG!K4+CEART!K4+FAED!K4+CEAD!K4+CEFID!K4+CAV!K4+CEO!K4+CEPLAN!K4+CEAVI!K4+CCT!K4+CERES!K4+CESFI!K4+CESMO!K4</f>
        <v>350</v>
      </c>
      <c r="L4" s="32">
        <f>('Reitoria-SECOM'!L4-'Reitoria-SECOM'!M4)+('Reitoria-SCII'!K4-'Reitoria-SCII'!L4)+('Reitoria-BU'!K4-'Reitoria-BU'!L4)+('Reitoria-PROEX'!K4-'Reitoria-PROEX'!L4)+(MUSEU!K4-MUSEU!L4)+(ESAG!K4-ESAG!L4)+(CEART!K4-CEART!L4)+(FAED!K4-FAED!L4)+(CEAD!K4-CEAD!L4)+(CEFID!K4-CEFID!L4)+(CAV!K4-CAV!L4)+(CEO!K4-CEO!L4)+(CEPLAN!K4-CEPLAN!L4)+(CEAVI!K4-CEAVI!L4)+(CCT!K4-CCT!L4)+(CERES!K4-CERES!L4)+(CESFI!K4-CESFI!L4)+(CESMO!K4-CESMO!L4)</f>
        <v>17</v>
      </c>
      <c r="M4" s="75">
        <f>K4-L4</f>
        <v>333</v>
      </c>
      <c r="N4" s="76">
        <f>J4*K4</f>
        <v>4252.5</v>
      </c>
      <c r="O4" s="76">
        <f>J4*L4</f>
        <v>206.55</v>
      </c>
    </row>
    <row r="5" spans="1:15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73">
        <f>'Reitoria-SECOM'!L5+'Reitoria-SCII'!K5+'Reitoria-BU'!K5+'Reitoria-PROEX'!K5+MUSEU!K5+ESAG!K5+CEART!K5+FAED!K5+CEAD!K5+CEFID!K5+CAV!K5+CEO!K5+CEPLAN!K5+CEAVI!K5+CCT!K5+CERES!K5+CESFI!K5+CESMO!K5</f>
        <v>729</v>
      </c>
      <c r="L5" s="32">
        <f>('Reitoria-SECOM'!L5-'Reitoria-SECOM'!M5)+('Reitoria-SCII'!K5-'Reitoria-SCII'!L5)+('Reitoria-BU'!K5-'Reitoria-BU'!L5)+('Reitoria-PROEX'!K5-'Reitoria-PROEX'!L5)+(MUSEU!K5-MUSEU!L5)+(ESAG!K5-ESAG!L5)+(CEART!K5-CEART!L5)+(FAED!K5-FAED!L5)+(CEAD!K5-CEAD!L5)+(CEFID!K5-CEFID!L5)+(CAV!K5-CAV!L5)+(CEO!K5-CEO!L5)+(CEPLAN!K5-CEPLAN!L5)+(CEAVI!K5-CEAVI!L5)+(CCT!K5-CCT!L5)+(CERES!K5-CERES!L5)+(CESFI!K5-CESFI!L5)+(CESMO!K5-CESMO!L5)</f>
        <v>99</v>
      </c>
      <c r="M5" s="75">
        <f t="shared" ref="M5:M32" si="0">K5-L5</f>
        <v>630</v>
      </c>
      <c r="N5" s="76">
        <f t="shared" ref="N5:N32" si="1">J5*K5</f>
        <v>29524.5</v>
      </c>
      <c r="O5" s="76">
        <f t="shared" ref="O5:O32" si="2">J5*L5</f>
        <v>4009.5</v>
      </c>
    </row>
    <row r="6" spans="1:15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73">
        <f>'Reitoria-SECOM'!L6+'Reitoria-SCII'!K6+'Reitoria-BU'!K6+'Reitoria-PROEX'!K6+MUSEU!K6+ESAG!K6+CEART!K6+FAED!K6+CEAD!K6+CEFID!K6+CAV!K6+CEO!K6+CEPLAN!K6+CEAVI!K6+CCT!K6+CERES!K6+CESFI!K6+CESMO!K6</f>
        <v>408</v>
      </c>
      <c r="L6" s="32">
        <f>('Reitoria-SECOM'!L6-'Reitoria-SECOM'!M6)+('Reitoria-SCII'!K6-'Reitoria-SCII'!L6)+('Reitoria-BU'!K6-'Reitoria-BU'!L6)+('Reitoria-PROEX'!K6-'Reitoria-PROEX'!L6)+(MUSEU!K6-MUSEU!L6)+(ESAG!K6-ESAG!L6)+(CEART!K6-CEART!L6)+(FAED!K6-FAED!L6)+(CEAD!K6-CEAD!L6)+(CEFID!K6-CEFID!L6)+(CAV!K6-CAV!L6)+(CEO!K6-CEO!L6)+(CEPLAN!K6-CEPLAN!L6)+(CEAVI!K6-CEAVI!L6)+(CCT!K6-CCT!L6)+(CERES!K6-CERES!L6)+(CESFI!K6-CESFI!L6)+(CESMO!K6-CESMO!L6)</f>
        <v>24</v>
      </c>
      <c r="M6" s="75">
        <f t="shared" si="0"/>
        <v>384</v>
      </c>
      <c r="N6" s="76">
        <f t="shared" si="1"/>
        <v>20196</v>
      </c>
      <c r="O6" s="76">
        <f t="shared" si="2"/>
        <v>1188</v>
      </c>
    </row>
    <row r="7" spans="1:15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73">
        <f>'Reitoria-SECOM'!L7+'Reitoria-SCII'!K7+'Reitoria-BU'!K7+'Reitoria-PROEX'!K7+MUSEU!K7+ESAG!K7+CEART!K7+FAED!K7+CEAD!K7+CEFID!K7+CAV!K7+CEO!K7+CEPLAN!K7+CEAVI!K7+CCT!K7+CERES!K7+CESFI!K7+CESMO!K7</f>
        <v>250</v>
      </c>
      <c r="L7" s="32">
        <f>('Reitoria-SECOM'!L7-'Reitoria-SECOM'!M7)+('Reitoria-SCII'!K7-'Reitoria-SCII'!L7)+('Reitoria-BU'!K7-'Reitoria-BU'!L7)+('Reitoria-PROEX'!K7-'Reitoria-PROEX'!L7)+(MUSEU!K7-MUSEU!L7)+(ESAG!K7-ESAG!L7)+(CEART!K7-CEART!L7)+(FAED!K7-FAED!L7)+(CEAD!K7-CEAD!L7)+(CEFID!K7-CEFID!L7)+(CAV!K7-CAV!L7)+(CEO!K7-CEO!L7)+(CEPLAN!K7-CEPLAN!L7)+(CEAVI!K7-CEAVI!L7)+(CCT!K7-CCT!L7)+(CERES!K7-CERES!L7)+(CESFI!K7-CESFI!L7)+(CESMO!K7-CESMO!L7)</f>
        <v>37</v>
      </c>
      <c r="M7" s="75">
        <f t="shared" si="0"/>
        <v>213</v>
      </c>
      <c r="N7" s="76">
        <f t="shared" si="1"/>
        <v>13250</v>
      </c>
      <c r="O7" s="76">
        <f t="shared" si="2"/>
        <v>1961</v>
      </c>
    </row>
    <row r="8" spans="1:15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73">
        <f>'Reitoria-SECOM'!L8+'Reitoria-SCII'!K8+'Reitoria-BU'!K8+'Reitoria-PROEX'!K8+MUSEU!K8+ESAG!K8+CEART!K8+FAED!K8+CEAD!K8+CEFID!K8+CAV!K8+CEO!K8+CEPLAN!K8+CEAVI!K8+CCT!K8+CERES!K8+CESFI!K8+CESMO!K8</f>
        <v>1667</v>
      </c>
      <c r="L8" s="32">
        <f>('Reitoria-SECOM'!L8-'Reitoria-SECOM'!M8)+('Reitoria-SCII'!K8-'Reitoria-SCII'!L8)+('Reitoria-BU'!K8-'Reitoria-BU'!L8)+('Reitoria-PROEX'!K8-'Reitoria-PROEX'!L8)+(MUSEU!K8-MUSEU!L8)+(ESAG!K8-ESAG!L8)+(CEART!K8-CEART!L8)+(FAED!K8-FAED!L8)+(CEAD!K8-CEAD!L8)+(CEFID!K8-CEFID!L8)+(CAV!K8-CAV!L8)+(CEO!K8-CEO!L8)+(CEPLAN!K8-CEPLAN!L8)+(CEAVI!K8-CEAVI!L8)+(CCT!K8-CCT!L8)+(CERES!K8-CERES!L8)+(CESFI!K8-CESFI!L8)+(CESMO!K8-CESMO!L8)</f>
        <v>249</v>
      </c>
      <c r="M8" s="75">
        <f t="shared" si="0"/>
        <v>1418</v>
      </c>
      <c r="N8" s="76">
        <f t="shared" si="1"/>
        <v>50676.799999999996</v>
      </c>
      <c r="O8" s="76">
        <f t="shared" si="2"/>
        <v>7569.5999999999995</v>
      </c>
    </row>
    <row r="9" spans="1:15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73">
        <f>'Reitoria-SECOM'!L9+'Reitoria-SCII'!K9+'Reitoria-BU'!K9+'Reitoria-PROEX'!K9+MUSEU!K9+ESAG!K9+CEART!K9+FAED!K9+CEAD!K9+CEFID!K9+CAV!K9+CEO!K9+CEPLAN!K9+CEAVI!K9+CCT!K9+CERES!K9+CESFI!K9+CESMO!K9</f>
        <v>218</v>
      </c>
      <c r="L9" s="32">
        <f>('Reitoria-SECOM'!L9-'Reitoria-SECOM'!M9)+('Reitoria-SCII'!K9-'Reitoria-SCII'!L9)+('Reitoria-BU'!K9-'Reitoria-BU'!L9)+('Reitoria-PROEX'!K9-'Reitoria-PROEX'!L9)+(MUSEU!K9-MUSEU!L9)+(ESAG!K9-ESAG!L9)+(CEART!K9-CEART!L9)+(FAED!K9-FAED!L9)+(CEAD!K9-CEAD!L9)+(CEFID!K9-CEFID!L9)+(CAV!K9-CAV!L9)+(CEO!K9-CEO!L9)+(CEPLAN!K9-CEPLAN!L9)+(CEAVI!K9-CEAVI!L9)+(CCT!K9-CCT!L9)+(CERES!K9-CERES!L9)+(CESFI!K9-CESFI!L9)+(CESMO!K9-CESMO!L9)</f>
        <v>8</v>
      </c>
      <c r="M9" s="75">
        <f t="shared" si="0"/>
        <v>210</v>
      </c>
      <c r="N9" s="76">
        <f t="shared" si="1"/>
        <v>3097.78</v>
      </c>
      <c r="O9" s="76">
        <f t="shared" si="2"/>
        <v>113.68</v>
      </c>
    </row>
    <row r="10" spans="1:15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73">
        <f>'Reitoria-SECOM'!L10+'Reitoria-SCII'!K10+'Reitoria-BU'!K10+'Reitoria-PROEX'!K10+MUSEU!K10+ESAG!K10+CEART!K10+FAED!K10+CEAD!K10+CEFID!K10+CAV!K10+CEO!K10+CEPLAN!K10+CEAVI!K10+CCT!K10+CERES!K10+CESFI!K10+CESMO!K10</f>
        <v>569</v>
      </c>
      <c r="L10" s="32">
        <f>('Reitoria-SECOM'!L10-'Reitoria-SECOM'!M10)+('Reitoria-SCII'!K10-'Reitoria-SCII'!L10)+('Reitoria-BU'!K10-'Reitoria-BU'!L10)+('Reitoria-PROEX'!K10-'Reitoria-PROEX'!L10)+(MUSEU!K10-MUSEU!L10)+(ESAG!K10-ESAG!L10)+(CEART!K10-CEART!L10)+(FAED!K10-FAED!L10)+(CEAD!K10-CEAD!L10)+(CEFID!K10-CEFID!L10)+(CAV!K10-CAV!L10)+(CEO!K10-CEO!L10)+(CEPLAN!K10-CEPLAN!L10)+(CEAVI!K10-CEAVI!L10)+(CCT!K10-CCT!L10)+(CERES!K10-CERES!L10)+(CESFI!K10-CESFI!L10)+(CESMO!K10-CESMO!L10)</f>
        <v>134</v>
      </c>
      <c r="M10" s="75">
        <f t="shared" si="0"/>
        <v>435</v>
      </c>
      <c r="N10" s="76">
        <f t="shared" si="1"/>
        <v>11892.099999999999</v>
      </c>
      <c r="O10" s="76">
        <f t="shared" si="2"/>
        <v>2800.6</v>
      </c>
    </row>
    <row r="11" spans="1:15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73">
        <f>'Reitoria-SECOM'!L11+'Reitoria-SCII'!K11+'Reitoria-BU'!K11+'Reitoria-PROEX'!K11+MUSEU!K11+ESAG!K11+CEART!K11+FAED!K11+CEAD!K11+CEFID!K11+CAV!K11+CEO!K11+CEPLAN!K11+CEAVI!K11+CCT!K11+CERES!K11+CESFI!K11+CESMO!K11</f>
        <v>102</v>
      </c>
      <c r="L11" s="32">
        <f>('Reitoria-SECOM'!L11-'Reitoria-SECOM'!M11)+('Reitoria-SCII'!K11-'Reitoria-SCII'!L11)+('Reitoria-BU'!K11-'Reitoria-BU'!L11)+('Reitoria-PROEX'!K11-'Reitoria-PROEX'!L11)+(MUSEU!K11-MUSEU!L11)+(ESAG!K11-ESAG!L11)+(CEART!K11-CEART!L11)+(FAED!K11-FAED!L11)+(CEAD!K11-CEAD!L11)+(CEFID!K11-CEFID!L11)+(CAV!K11-CAV!L11)+(CEO!K11-CEO!L11)+(CEPLAN!K11-CEPLAN!L11)+(CEAVI!K11-CEAVI!L11)+(CCT!K11-CCT!L11)+(CERES!K11-CERES!L11)+(CESFI!K11-CESFI!L11)+(CESMO!K11-CESMO!L11)</f>
        <v>12</v>
      </c>
      <c r="M11" s="75">
        <f t="shared" si="0"/>
        <v>90</v>
      </c>
      <c r="N11" s="76">
        <f t="shared" si="1"/>
        <v>43146</v>
      </c>
      <c r="O11" s="76">
        <f t="shared" si="2"/>
        <v>5076</v>
      </c>
    </row>
    <row r="12" spans="1:15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73">
        <f>'Reitoria-SECOM'!L12+'Reitoria-SCII'!K12+'Reitoria-BU'!K12+'Reitoria-PROEX'!K12+MUSEU!K12+ESAG!K12+CEART!K12+FAED!K12+CEAD!K12+CEFID!K12+CAV!K12+CEO!K12+CEPLAN!K12+CEAVI!K12+CCT!K12+CERES!K12+CESFI!K12+CESMO!K12</f>
        <v>79</v>
      </c>
      <c r="L12" s="32">
        <f>('Reitoria-SECOM'!L12-'Reitoria-SECOM'!M12)+('Reitoria-SCII'!K12-'Reitoria-SCII'!L12)+('Reitoria-BU'!K12-'Reitoria-BU'!L12)+('Reitoria-PROEX'!K12-'Reitoria-PROEX'!L12)+(MUSEU!K12-MUSEU!L12)+(ESAG!K12-ESAG!L12)+(CEART!K12-CEART!L12)+(FAED!K12-FAED!L12)+(CEAD!K12-CEAD!L12)+(CEFID!K12-CEFID!L12)+(CAV!K12-CAV!L12)+(CEO!K12-CEO!L12)+(CEPLAN!K12-CEPLAN!L12)+(CEAVI!K12-CEAVI!L12)+(CCT!K12-CCT!L12)+(CERES!K12-CERES!L12)+(CESFI!K12-CESFI!L12)+(CESMO!K12-CESMO!L12)</f>
        <v>13</v>
      </c>
      <c r="M12" s="75">
        <f t="shared" si="0"/>
        <v>66</v>
      </c>
      <c r="N12" s="76">
        <f t="shared" si="1"/>
        <v>127427</v>
      </c>
      <c r="O12" s="76">
        <f t="shared" si="2"/>
        <v>20969</v>
      </c>
    </row>
    <row r="13" spans="1:15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73">
        <f>'Reitoria-SECOM'!L13+'Reitoria-SCII'!K13+'Reitoria-BU'!K13+'Reitoria-PROEX'!K13+MUSEU!K13+ESAG!K13+CEART!K13+FAED!K13+CEAD!K13+CEFID!K13+CAV!K13+CEO!K13+CEPLAN!K13+CEAVI!K13+CCT!K13+CERES!K13+CESFI!K13+CESMO!K13</f>
        <v>74</v>
      </c>
      <c r="L13" s="32">
        <f>('Reitoria-SECOM'!L13-'Reitoria-SECOM'!M13)+('Reitoria-SCII'!K13-'Reitoria-SCII'!L13)+('Reitoria-BU'!K13-'Reitoria-BU'!L13)+('Reitoria-PROEX'!K13-'Reitoria-PROEX'!L13)+(MUSEU!K13-MUSEU!L13)+(ESAG!K13-ESAG!L13)+(CEART!K13-CEART!L13)+(FAED!K13-FAED!L13)+(CEAD!K13-CEAD!L13)+(CEFID!K13-CEFID!L13)+(CAV!K13-CAV!L13)+(CEO!K13-CEO!L13)+(CEPLAN!K13-CEPLAN!L13)+(CEAVI!K13-CEAVI!L13)+(CCT!K13-CCT!L13)+(CERES!K13-CERES!L13)+(CESFI!K13-CESFI!L13)+(CESMO!K13-CESMO!L13)</f>
        <v>23</v>
      </c>
      <c r="M13" s="75">
        <f t="shared" si="0"/>
        <v>51</v>
      </c>
      <c r="N13" s="76">
        <f t="shared" si="1"/>
        <v>129426</v>
      </c>
      <c r="O13" s="76">
        <f t="shared" si="2"/>
        <v>40227</v>
      </c>
    </row>
    <row r="14" spans="1:15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73">
        <f>'Reitoria-SECOM'!L14+'Reitoria-SCII'!K14+'Reitoria-BU'!K14+'Reitoria-PROEX'!K14+MUSEU!K14+ESAG!K14+CEART!K14+FAED!K14+CEAD!K14+CEFID!K14+CAV!K14+CEO!K14+CEPLAN!K14+CEAVI!K14+CCT!K14+CERES!K14+CESFI!K14+CESMO!K14</f>
        <v>3982</v>
      </c>
      <c r="L14" s="32">
        <f>('Reitoria-SECOM'!L14-'Reitoria-SECOM'!M14)+('Reitoria-SCII'!K14-'Reitoria-SCII'!L14)+('Reitoria-BU'!K14-'Reitoria-BU'!L14)+('Reitoria-PROEX'!K14-'Reitoria-PROEX'!L14)+(MUSEU!K14-MUSEU!L14)+(ESAG!K14-ESAG!L14)+(CEART!K14-CEART!L14)+(FAED!K14-FAED!L14)+(CEAD!K14-CEAD!L14)+(CEFID!K14-CEFID!L14)+(CAV!K14-CAV!L14)+(CEO!K14-CEO!L14)+(CEPLAN!K14-CEPLAN!L14)+(CEAVI!K14-CEAVI!L14)+(CCT!K14-CCT!L14)+(CERES!K14-CERES!L14)+(CESFI!K14-CESFI!L14)+(CESMO!K14-CESMO!L14)</f>
        <v>76</v>
      </c>
      <c r="M14" s="75">
        <f t="shared" si="0"/>
        <v>3906</v>
      </c>
      <c r="N14" s="76">
        <f t="shared" si="1"/>
        <v>78166.659999999989</v>
      </c>
      <c r="O14" s="76">
        <f t="shared" si="2"/>
        <v>1491.8799999999999</v>
      </c>
    </row>
    <row r="15" spans="1:15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73">
        <f>'Reitoria-SECOM'!L15+'Reitoria-SCII'!K15+'Reitoria-BU'!K15+'Reitoria-PROEX'!K15+MUSEU!K15+ESAG!K15+CEART!K15+FAED!K15+CEAD!K15+CEFID!K15+CAV!K15+CEO!K15+CEPLAN!K15+CEAVI!K15+CCT!K15+CERES!K15+CESFI!K15+CESMO!K15</f>
        <v>633</v>
      </c>
      <c r="L15" s="32">
        <f>('Reitoria-SECOM'!L15-'Reitoria-SECOM'!M15)+('Reitoria-SCII'!K15-'Reitoria-SCII'!L15)+('Reitoria-BU'!K15-'Reitoria-BU'!L15)+('Reitoria-PROEX'!K15-'Reitoria-PROEX'!L15)+(MUSEU!K15-MUSEU!L15)+(ESAG!K15-ESAG!L15)+(CEART!K15-CEART!L15)+(FAED!K15-FAED!L15)+(CEAD!K15-CEAD!L15)+(CEFID!K15-CEFID!L15)+(CAV!K15-CAV!L15)+(CEO!K15-CEO!L15)+(CEPLAN!K15-CEPLAN!L15)+(CEAVI!K15-CEAVI!L15)+(CCT!K15-CCT!L15)+(CERES!K15-CERES!L15)+(CESFI!K15-CESFI!L15)+(CESMO!K15-CESMO!L15)</f>
        <v>65</v>
      </c>
      <c r="M15" s="75">
        <f t="shared" si="0"/>
        <v>568</v>
      </c>
      <c r="N15" s="76">
        <f t="shared" si="1"/>
        <v>12830.91</v>
      </c>
      <c r="O15" s="76">
        <f t="shared" si="2"/>
        <v>1317.55</v>
      </c>
    </row>
    <row r="16" spans="1:15" ht="45" customHeight="1" x14ac:dyDescent="0.2">
      <c r="A16" s="50">
        <v>5</v>
      </c>
      <c r="B16" s="29" t="s">
        <v>50</v>
      </c>
      <c r="C16" s="27">
        <v>13</v>
      </c>
      <c r="D16" s="53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73">
        <f>'Reitoria-SECOM'!L16+'Reitoria-SCII'!K16+'Reitoria-BU'!K16+'Reitoria-PROEX'!K16+MUSEU!K16+ESAG!K16+CEART!K16+FAED!K16+CEAD!K16+CEFID!K16+CAV!K16+CEO!K16+CEPLAN!K16+CEAVI!K16+CCT!K16+CERES!K16+CESFI!K16+CESMO!K16</f>
        <v>1453</v>
      </c>
      <c r="L16" s="32">
        <f>('Reitoria-SECOM'!L16-'Reitoria-SECOM'!M16)+('Reitoria-SCII'!K16-'Reitoria-SCII'!L16)+('Reitoria-BU'!K16-'Reitoria-BU'!L16)+('Reitoria-PROEX'!K16-'Reitoria-PROEX'!L16)+(MUSEU!K16-MUSEU!L16)+(ESAG!K16-ESAG!L16)+(CEART!K16-CEART!L16)+(FAED!K16-FAED!L16)+(CEAD!K16-CEAD!L16)+(CEFID!K16-CEFID!L16)+(CAV!K16-CAV!L16)+(CEO!K16-CEO!L16)+(CEPLAN!K16-CEPLAN!L16)+(CEAVI!K16-CEAVI!L16)+(CCT!K16-CCT!L16)+(CERES!K16-CERES!L16)+(CESFI!K16-CESFI!L16)+(CESMO!K16-CESMO!L16)</f>
        <v>134</v>
      </c>
      <c r="M16" s="75">
        <f t="shared" si="0"/>
        <v>1319</v>
      </c>
      <c r="N16" s="76">
        <f t="shared" si="1"/>
        <v>41991.7</v>
      </c>
      <c r="O16" s="76">
        <f t="shared" si="2"/>
        <v>3872.6</v>
      </c>
    </row>
    <row r="17" spans="1:15" ht="121.7" customHeight="1" x14ac:dyDescent="0.2">
      <c r="A17" s="48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73">
        <f>'Reitoria-SECOM'!L17+'Reitoria-SCII'!K17+'Reitoria-BU'!K17+'Reitoria-PROEX'!K17+MUSEU!K17+ESAG!K17+CEART!K17+FAED!K17+CEAD!K17+CEFID!K17+CAV!K17+CEO!K17+CEPLAN!K17+CEAVI!K17+CCT!K17+CERES!K17+CESFI!K17+CESMO!K17</f>
        <v>6520</v>
      </c>
      <c r="L17" s="32">
        <f>('Reitoria-SECOM'!L17-'Reitoria-SECOM'!M17)+('Reitoria-SCII'!K17-'Reitoria-SCII'!L17)+('Reitoria-BU'!K17-'Reitoria-BU'!L17)+('Reitoria-PROEX'!K17-'Reitoria-PROEX'!L17)+(MUSEU!K17-MUSEU!L17)+(ESAG!K17-ESAG!L17)+(CEART!K17-CEART!L17)+(FAED!K17-FAED!L17)+(CEAD!K17-CEAD!L17)+(CEFID!K17-CEFID!L17)+(CAV!K17-CAV!L17)+(CEO!K17-CEO!L17)+(CEPLAN!K17-CEPLAN!L17)+(CEAVI!K17-CEAVI!L17)+(CCT!K17-CCT!L17)+(CERES!K17-CERES!L17)+(CESFI!K17-CESFI!L17)+(CESMO!K17-CESMO!L17)</f>
        <v>120</v>
      </c>
      <c r="M17" s="75">
        <f t="shared" si="0"/>
        <v>6400</v>
      </c>
      <c r="N17" s="76">
        <f t="shared" si="1"/>
        <v>61940</v>
      </c>
      <c r="O17" s="76">
        <f t="shared" si="2"/>
        <v>1140</v>
      </c>
    </row>
    <row r="18" spans="1:15" ht="63.75" x14ac:dyDescent="0.2">
      <c r="A18" s="67">
        <v>7</v>
      </c>
      <c r="B18" s="29" t="s">
        <v>50</v>
      </c>
      <c r="C18" s="66">
        <v>15</v>
      </c>
      <c r="D18" s="64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73">
        <f>'Reitoria-SECOM'!L18+'Reitoria-SCII'!K18+'Reitoria-BU'!K18+'Reitoria-PROEX'!K18+MUSEU!K18+ESAG!K18+CEART!K18+FAED!K18+CEAD!K18+CEFID!K18+CAV!K18+CEO!K18+CEPLAN!K18+CEAVI!K18+CCT!K18+CERES!K18+CESFI!K18+CESMO!K18</f>
        <v>895</v>
      </c>
      <c r="L18" s="32">
        <f>('Reitoria-SECOM'!L18-'Reitoria-SECOM'!M18)+('Reitoria-SCII'!K18-'Reitoria-SCII'!L18)+('Reitoria-BU'!K18-'Reitoria-BU'!L18)+('Reitoria-PROEX'!K18-'Reitoria-PROEX'!L18)+(MUSEU!K18-MUSEU!L18)+(ESAG!K18-ESAG!L18)+(CEART!K18-CEART!L18)+(FAED!K18-FAED!L18)+(CEAD!K18-CEAD!L18)+(CEFID!K18-CEFID!L18)+(CAV!K18-CAV!L18)+(CEO!K18-CEO!L18)+(CEPLAN!K18-CEPLAN!L18)+(CEAVI!K18-CEAVI!L18)+(CCT!K18-CCT!L18)+(CERES!K18-CERES!L18)+(CESFI!K18-CESFI!L18)+(CESMO!K18-CESMO!L18)</f>
        <v>0</v>
      </c>
      <c r="M18" s="75">
        <f t="shared" si="0"/>
        <v>895</v>
      </c>
      <c r="N18" s="76">
        <f t="shared" si="1"/>
        <v>176995.19999999998</v>
      </c>
      <c r="O18" s="76">
        <f t="shared" si="2"/>
        <v>0</v>
      </c>
    </row>
    <row r="19" spans="1:15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73">
        <f>'Reitoria-SECOM'!L19+'Reitoria-SCII'!K19+'Reitoria-BU'!K19+'Reitoria-PROEX'!K19+MUSEU!K19+ESAG!K19+CEART!K19+FAED!K19+CEAD!K19+CEFID!K19+CAV!K19+CEO!K19+CEPLAN!K19+CEAVI!K19+CCT!K19+CERES!K19+CESFI!K19+CESMO!K19</f>
        <v>820</v>
      </c>
      <c r="L19" s="32">
        <f>('Reitoria-SECOM'!L19-'Reitoria-SECOM'!M19)+('Reitoria-SCII'!K19-'Reitoria-SCII'!L19)+('Reitoria-BU'!K19-'Reitoria-BU'!L19)+('Reitoria-PROEX'!K19-'Reitoria-PROEX'!L19)+(MUSEU!K19-MUSEU!L19)+(ESAG!K19-ESAG!L19)+(CEART!K19-CEART!L19)+(FAED!K19-FAED!L19)+(CEAD!K19-CEAD!L19)+(CEFID!K19-CEFID!L19)+(CAV!K19-CAV!L19)+(CEO!K19-CEO!L19)+(CEPLAN!K19-CEPLAN!L19)+(CEAVI!K19-CEAVI!L19)+(CCT!K19-CCT!L19)+(CERES!K19-CERES!L19)+(CESFI!K19-CESFI!L19)+(CESMO!K19-CESMO!L19)</f>
        <v>23</v>
      </c>
      <c r="M19" s="75">
        <f t="shared" si="0"/>
        <v>797</v>
      </c>
      <c r="N19" s="76">
        <f t="shared" si="1"/>
        <v>18327</v>
      </c>
      <c r="O19" s="76">
        <f t="shared" si="2"/>
        <v>514.05000000000007</v>
      </c>
    </row>
    <row r="20" spans="1:15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73">
        <f>'Reitoria-SECOM'!L20+'Reitoria-SCII'!K20+'Reitoria-BU'!K20+'Reitoria-PROEX'!K20+MUSEU!K20+ESAG!K20+CEART!K20+FAED!K20+CEAD!K20+CEFID!K20+CAV!K20+CEO!K20+CEPLAN!K20+CEAVI!K20+CCT!K20+CERES!K20+CESFI!K20+CESMO!K20</f>
        <v>1885</v>
      </c>
      <c r="L20" s="32">
        <f>('Reitoria-SECOM'!L20-'Reitoria-SECOM'!M20)+('Reitoria-SCII'!K20-'Reitoria-SCII'!L20)+('Reitoria-BU'!K20-'Reitoria-BU'!L20)+('Reitoria-PROEX'!K20-'Reitoria-PROEX'!L20)+(MUSEU!K20-MUSEU!L20)+(ESAG!K20-ESAG!L20)+(CEART!K20-CEART!L20)+(FAED!K20-FAED!L20)+(CEAD!K20-CEAD!L20)+(CEFID!K20-CEFID!L20)+(CAV!K20-CAV!L20)+(CEO!K20-CEO!L20)+(CEPLAN!K20-CEPLAN!L20)+(CEAVI!K20-CEAVI!L20)+(CCT!K20-CCT!L20)+(CERES!K20-CERES!L20)+(CESFI!K20-CESFI!L20)+(CESMO!K20-CESMO!L20)</f>
        <v>300</v>
      </c>
      <c r="M20" s="75">
        <f t="shared" si="0"/>
        <v>1585</v>
      </c>
      <c r="N20" s="76">
        <f t="shared" si="1"/>
        <v>8671</v>
      </c>
      <c r="O20" s="76">
        <f t="shared" si="2"/>
        <v>1380</v>
      </c>
    </row>
    <row r="21" spans="1:15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73">
        <f>'Reitoria-SECOM'!L21+'Reitoria-SCII'!K21+'Reitoria-BU'!K21+'Reitoria-PROEX'!K21+MUSEU!K21+ESAG!K21+CEART!K21+FAED!K21+CEAD!K21+CEFID!K21+CAV!K21+CEO!K21+CEPLAN!K21+CEAVI!K21+CCT!K21+CERES!K21+CESFI!K21+CESMO!K21</f>
        <v>678</v>
      </c>
      <c r="L21" s="32">
        <f>('Reitoria-SECOM'!L21-'Reitoria-SECOM'!M21)+('Reitoria-SCII'!K21-'Reitoria-SCII'!L21)+('Reitoria-BU'!K21-'Reitoria-BU'!L21)+('Reitoria-PROEX'!K21-'Reitoria-PROEX'!L21)+(MUSEU!K21-MUSEU!L21)+(ESAG!K21-ESAG!L21)+(CEART!K21-CEART!L21)+(FAED!K21-FAED!L21)+(CEAD!K21-CEAD!L21)+(CEFID!K21-CEFID!L21)+(CAV!K21-CAV!L21)+(CEO!K21-CEO!L21)+(CEPLAN!K21-CEPLAN!L21)+(CEAVI!K21-CEAVI!L21)+(CCT!K21-CCT!L21)+(CERES!K21-CERES!L21)+(CESFI!K21-CESFI!L21)+(CESMO!K21-CESMO!L21)</f>
        <v>162</v>
      </c>
      <c r="M21" s="75">
        <f t="shared" si="0"/>
        <v>516</v>
      </c>
      <c r="N21" s="76">
        <f t="shared" si="1"/>
        <v>2345.88</v>
      </c>
      <c r="O21" s="76">
        <f t="shared" si="2"/>
        <v>560.52</v>
      </c>
    </row>
    <row r="22" spans="1:15" ht="45" customHeight="1" x14ac:dyDescent="0.2">
      <c r="A22" s="48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73">
        <f>'Reitoria-SECOM'!L22+'Reitoria-SCII'!K22+'Reitoria-BU'!K22+'Reitoria-PROEX'!K22+MUSEU!K22+ESAG!K22+CEART!K22+FAED!K22+CEAD!K22+CEFID!K22+CAV!K22+CEO!K22+CEPLAN!K22+CEAVI!K22+CCT!K22+CERES!K22+CESFI!K22+CESMO!K22</f>
        <v>18600</v>
      </c>
      <c r="L22" s="32">
        <f>('Reitoria-SECOM'!L22-'Reitoria-SECOM'!M22)+('Reitoria-SCII'!K22-'Reitoria-SCII'!L22)+('Reitoria-BU'!K22-'Reitoria-BU'!L22)+('Reitoria-PROEX'!K22-'Reitoria-PROEX'!L22)+(MUSEU!K22-MUSEU!L22)+(ESAG!K22-ESAG!L22)+(CEART!K22-CEART!L22)+(FAED!K22-FAED!L22)+(CEAD!K22-CEAD!L22)+(CEFID!K22-CEFID!L22)+(CAV!K22-CAV!L22)+(CEO!K22-CEO!L22)+(CEPLAN!K22-CEPLAN!L22)+(CEAVI!K22-CEAVI!L22)+(CCT!K22-CCT!L22)+(CERES!K22-CERES!L22)+(CESFI!K22-CESFI!L22)+(CESMO!K22-CESMO!L22)</f>
        <v>7750</v>
      </c>
      <c r="M22" s="75">
        <f t="shared" si="0"/>
        <v>10850</v>
      </c>
      <c r="N22" s="76">
        <f t="shared" si="1"/>
        <v>7440</v>
      </c>
      <c r="O22" s="76">
        <f t="shared" si="2"/>
        <v>3100</v>
      </c>
    </row>
    <row r="23" spans="1:15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73">
        <f>'Reitoria-SECOM'!L23+'Reitoria-SCII'!K23+'Reitoria-BU'!K23+'Reitoria-PROEX'!K23+MUSEU!K23+ESAG!K23+CEART!K23+FAED!K23+CEAD!K23+CEFID!K23+CAV!K23+CEO!K23+CEPLAN!K23+CEAVI!K23+CCT!K23+CERES!K23+CESFI!K23+CESMO!K23</f>
        <v>2095</v>
      </c>
      <c r="L23" s="32">
        <f>('Reitoria-SECOM'!L23-'Reitoria-SECOM'!M23)+('Reitoria-SCII'!K23-'Reitoria-SCII'!L23)+('Reitoria-BU'!K23-'Reitoria-BU'!L23)+('Reitoria-PROEX'!K23-'Reitoria-PROEX'!L23)+(MUSEU!K23-MUSEU!L23)+(ESAG!K23-ESAG!L23)+(CEART!K23-CEART!L23)+(FAED!K23-FAED!L23)+(CEAD!K23-CEAD!L23)+(CEFID!K23-CEFID!L23)+(CAV!K23-CAV!L23)+(CEO!K23-CEO!L23)+(CEPLAN!K23-CEPLAN!L23)+(CEAVI!K23-CEAVI!L23)+(CCT!K23-CCT!L23)+(CERES!K23-CERES!L23)+(CESFI!K23-CESFI!L23)+(CESMO!K23-CESMO!L23)</f>
        <v>0</v>
      </c>
      <c r="M23" s="75">
        <f t="shared" si="0"/>
        <v>2095</v>
      </c>
      <c r="N23" s="76">
        <f t="shared" si="1"/>
        <v>8275.25</v>
      </c>
      <c r="O23" s="76">
        <f t="shared" si="2"/>
        <v>0</v>
      </c>
    </row>
    <row r="24" spans="1:15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73">
        <f>'Reitoria-SECOM'!L24+'Reitoria-SCII'!K24+'Reitoria-BU'!K24+'Reitoria-PROEX'!K24+MUSEU!K24+ESAG!K24+CEART!K24+FAED!K24+CEAD!K24+CEFID!K24+CAV!K24+CEO!K24+CEPLAN!K24+CEAVI!K24+CCT!K24+CERES!K24+CESFI!K24+CESMO!K24</f>
        <v>3110</v>
      </c>
      <c r="L24" s="32">
        <f>('Reitoria-SECOM'!L24-'Reitoria-SECOM'!M24)+('Reitoria-SCII'!K24-'Reitoria-SCII'!L24)+('Reitoria-BU'!K24-'Reitoria-BU'!L24)+('Reitoria-PROEX'!K24-'Reitoria-PROEX'!L24)+(MUSEU!K24-MUSEU!L24)+(ESAG!K24-ESAG!L24)+(CEART!K24-CEART!L24)+(FAED!K24-FAED!L24)+(CEAD!K24-CEAD!L24)+(CEFID!K24-CEFID!L24)+(CAV!K24-CAV!L24)+(CEO!K24-CEO!L24)+(CEPLAN!K24-CEPLAN!L24)+(CEAVI!K24-CEAVI!L24)+(CCT!K24-CCT!L24)+(CERES!K24-CERES!L24)+(CESFI!K24-CESFI!L24)+(CESMO!K24-CESMO!L24)</f>
        <v>401</v>
      </c>
      <c r="M24" s="75">
        <f t="shared" si="0"/>
        <v>2709</v>
      </c>
      <c r="N24" s="76">
        <f t="shared" si="1"/>
        <v>7495.1</v>
      </c>
      <c r="O24" s="76">
        <f t="shared" si="2"/>
        <v>966.41000000000008</v>
      </c>
    </row>
    <row r="25" spans="1:15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73">
        <f>'Reitoria-SECOM'!L25+'Reitoria-SCII'!K25+'Reitoria-BU'!K25+'Reitoria-PROEX'!K25+MUSEU!K25+ESAG!K25+CEART!K25+FAED!K25+CEAD!K25+CEFID!K25+CAV!K25+CEO!K25+CEPLAN!K25+CEAVI!K25+CCT!K25+CERES!K25+CESFI!K25+CESMO!K25</f>
        <v>3166</v>
      </c>
      <c r="L25" s="32">
        <f>('Reitoria-SECOM'!L25-'Reitoria-SECOM'!M25)+('Reitoria-SCII'!K25-'Reitoria-SCII'!L25)+('Reitoria-BU'!K25-'Reitoria-BU'!L25)+('Reitoria-PROEX'!K25-'Reitoria-PROEX'!L25)+(MUSEU!K25-MUSEU!L25)+(ESAG!K25-ESAG!L25)+(CEART!K25-CEART!L25)+(FAED!K25-FAED!L25)+(CEAD!K25-CEAD!L25)+(CEFID!K25-CEFID!L25)+(CAV!K25-CAV!L25)+(CEO!K25-CEO!L25)+(CEPLAN!K25-CEPLAN!L25)+(CEAVI!K25-CEAVI!L25)+(CCT!K25-CCT!L25)+(CERES!K25-CERES!L25)+(CESFI!K25-CESFI!L25)+(CESMO!K25-CESMO!L25)</f>
        <v>0</v>
      </c>
      <c r="M25" s="75">
        <f t="shared" si="0"/>
        <v>3166</v>
      </c>
      <c r="N25" s="76">
        <f t="shared" si="1"/>
        <v>7851.68</v>
      </c>
      <c r="O25" s="76">
        <f t="shared" si="2"/>
        <v>0</v>
      </c>
    </row>
    <row r="26" spans="1:15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73">
        <f>'Reitoria-SECOM'!L26+'Reitoria-SCII'!K26+'Reitoria-BU'!K26+'Reitoria-PROEX'!K26+MUSEU!K26+ESAG!K26+CEART!K26+FAED!K26+CEAD!K26+CEFID!K26+CAV!K26+CEO!K26+CEPLAN!K26+CEAVI!K26+CCT!K26+CERES!K26+CESFI!K26+CESMO!K26</f>
        <v>5775</v>
      </c>
      <c r="L26" s="32">
        <f>('Reitoria-SECOM'!L26-'Reitoria-SECOM'!M26)+('Reitoria-SCII'!K26-'Reitoria-SCII'!L26)+('Reitoria-BU'!K26-'Reitoria-BU'!L26)+('Reitoria-PROEX'!K26-'Reitoria-PROEX'!L26)+(MUSEU!K26-MUSEU!L26)+(ESAG!K26-ESAG!L26)+(CEART!K26-CEART!L26)+(FAED!K26-FAED!L26)+(CEAD!K26-CEAD!L26)+(CEFID!K26-CEFID!L26)+(CAV!K26-CAV!L26)+(CEO!K26-CEO!L26)+(CEPLAN!K26-CEPLAN!L26)+(CEAVI!K26-CEAVI!L26)+(CCT!K26-CCT!L26)+(CERES!K26-CERES!L26)+(CESFI!K26-CESFI!L26)+(CESMO!K26-CESMO!L26)</f>
        <v>351</v>
      </c>
      <c r="M26" s="75">
        <f t="shared" si="0"/>
        <v>5424</v>
      </c>
      <c r="N26" s="76">
        <f t="shared" si="1"/>
        <v>6930</v>
      </c>
      <c r="O26" s="76">
        <f t="shared" si="2"/>
        <v>421.2</v>
      </c>
    </row>
    <row r="27" spans="1:15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73">
        <f>'Reitoria-SECOM'!L27+'Reitoria-SCII'!K27+'Reitoria-BU'!K27+'Reitoria-PROEX'!K27+MUSEU!K27+ESAG!K27+CEART!K27+FAED!K27+CEAD!K27+CEFID!K27+CAV!K27+CEO!K27+CEPLAN!K27+CEAVI!K27+CCT!K27+CERES!K27+CESFI!K27+CESMO!K27</f>
        <v>16810</v>
      </c>
      <c r="L27" s="32">
        <f>('Reitoria-SECOM'!L27-'Reitoria-SECOM'!M27)+('Reitoria-SCII'!K27-'Reitoria-SCII'!L27)+('Reitoria-BU'!K27-'Reitoria-BU'!L27)+('Reitoria-PROEX'!K27-'Reitoria-PROEX'!L27)+(MUSEU!K27-MUSEU!L27)+(ESAG!K27-ESAG!L27)+(CEART!K27-CEART!L27)+(FAED!K27-FAED!L27)+(CEAD!K27-CEAD!L27)+(CEFID!K27-CEFID!L27)+(CAV!K27-CAV!L27)+(CEO!K27-CEO!L27)+(CEPLAN!K27-CEPLAN!L27)+(CEAVI!K27-CEAVI!L27)+(CCT!K27-CCT!L27)+(CERES!K27-CERES!L27)+(CESFI!K27-CESFI!L27)+(CESMO!K27-CESMO!L27)</f>
        <v>2250</v>
      </c>
      <c r="M27" s="75">
        <f t="shared" si="0"/>
        <v>14560</v>
      </c>
      <c r="N27" s="76">
        <f t="shared" si="1"/>
        <v>5547.3</v>
      </c>
      <c r="O27" s="76">
        <f t="shared" si="2"/>
        <v>742.5</v>
      </c>
    </row>
    <row r="28" spans="1:15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73">
        <f>'Reitoria-SECOM'!L28+'Reitoria-SCII'!K28+'Reitoria-BU'!K28+'Reitoria-PROEX'!K28+MUSEU!K28+ESAG!K28+CEART!K28+FAED!K28+CEAD!K28+CEFID!K28+CAV!K28+CEO!K28+CEPLAN!K28+CEAVI!K28+CCT!K28+CERES!K28+CESFI!K28+CESMO!K28</f>
        <v>68905</v>
      </c>
      <c r="L28" s="32">
        <f>('Reitoria-SECOM'!L28-'Reitoria-SECOM'!M28)+('Reitoria-SCII'!K28-'Reitoria-SCII'!L28)+('Reitoria-BU'!K28-'Reitoria-BU'!L28)+('Reitoria-PROEX'!K28-'Reitoria-PROEX'!L28)+(MUSEU!K28-MUSEU!L28)+(ESAG!K28-ESAG!L28)+(CEART!K28-CEART!L28)+(FAED!K28-FAED!L28)+(CEAD!K28-CEAD!L28)+(CEFID!K28-CEFID!L28)+(CAV!K28-CAV!L28)+(CEO!K28-CEO!L28)+(CEPLAN!K28-CEPLAN!L28)+(CEAVI!K28-CEAVI!L28)+(CCT!K28-CCT!L28)+(CERES!K28-CERES!L28)+(CESFI!K28-CESFI!L28)+(CESMO!K28-CESMO!L28)</f>
        <v>27500</v>
      </c>
      <c r="M28" s="75">
        <f t="shared" si="0"/>
        <v>41405</v>
      </c>
      <c r="N28" s="76">
        <f t="shared" si="1"/>
        <v>10335.75</v>
      </c>
      <c r="O28" s="76">
        <f t="shared" si="2"/>
        <v>4125</v>
      </c>
    </row>
    <row r="29" spans="1:15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73">
        <f>'Reitoria-SECOM'!L29+'Reitoria-SCII'!K29+'Reitoria-BU'!K29+'Reitoria-PROEX'!K29+MUSEU!K29+ESAG!K29+CEART!K29+FAED!K29+CEAD!K29+CEFID!K29+CAV!K29+CEO!K29+CEPLAN!K29+CEAVI!K29+CCT!K29+CERES!K29+CESFI!K29+CESMO!K29</f>
        <v>21500</v>
      </c>
      <c r="L29" s="32">
        <f>('Reitoria-SECOM'!L29-'Reitoria-SECOM'!M29)+('Reitoria-SCII'!K29-'Reitoria-SCII'!L29)+('Reitoria-BU'!K29-'Reitoria-BU'!L29)+('Reitoria-PROEX'!K29-'Reitoria-PROEX'!L29)+(MUSEU!K29-MUSEU!L29)+(ESAG!K29-ESAG!L29)+(CEART!K29-CEART!L29)+(FAED!K29-FAED!L29)+(CEAD!K29-CEAD!L29)+(CEFID!K29-CEFID!L29)+(CAV!K29-CAV!L29)+(CEO!K29-CEO!L29)+(CEPLAN!K29-CEPLAN!L29)+(CEAVI!K29-CEAVI!L29)+(CCT!K29-CCT!L29)+(CERES!K29-CERES!L29)+(CESFI!K29-CESFI!L29)+(CESMO!K29-CESMO!L29)</f>
        <v>4000</v>
      </c>
      <c r="M29" s="75">
        <f t="shared" si="0"/>
        <v>17500</v>
      </c>
      <c r="N29" s="76">
        <f t="shared" si="1"/>
        <v>7095</v>
      </c>
      <c r="O29" s="76">
        <f t="shared" si="2"/>
        <v>1320</v>
      </c>
    </row>
    <row r="30" spans="1:15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73">
        <f>'Reitoria-SECOM'!L30+'Reitoria-SCII'!K30+'Reitoria-BU'!K30+'Reitoria-PROEX'!K30+MUSEU!K30+ESAG!K30+CEART!K30+FAED!K30+CEAD!K30+CEFID!K30+CAV!K30+CEO!K30+CEPLAN!K30+CEAVI!K30+CCT!K30+CERES!K30+CESFI!K30+CESMO!K30</f>
        <v>72754</v>
      </c>
      <c r="L30" s="32">
        <f>('Reitoria-SECOM'!L30-'Reitoria-SECOM'!M30)+('Reitoria-SCII'!K30-'Reitoria-SCII'!L30)+('Reitoria-BU'!K30-'Reitoria-BU'!L30)+('Reitoria-PROEX'!K30-'Reitoria-PROEX'!L30)+(MUSEU!K30-MUSEU!L30)+(ESAG!K30-ESAG!L30)+(CEART!K30-CEART!L30)+(FAED!K30-FAED!L30)+(CEAD!K30-CEAD!L30)+(CEFID!K30-CEFID!L30)+(CAV!K30-CAV!L30)+(CEO!K30-CEO!L30)+(CEPLAN!K30-CEPLAN!L30)+(CEAVI!K30-CEAVI!L30)+(CCT!K30-CCT!L30)+(CERES!K30-CERES!L30)+(CESFI!K30-CESFI!L30)+(CESMO!K30-CESMO!L30)</f>
        <v>16408</v>
      </c>
      <c r="M30" s="75">
        <f t="shared" si="0"/>
        <v>56346</v>
      </c>
      <c r="N30" s="76">
        <f t="shared" si="1"/>
        <v>16733.420000000002</v>
      </c>
      <c r="O30" s="76">
        <f t="shared" si="2"/>
        <v>3773.84</v>
      </c>
    </row>
    <row r="31" spans="1:15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73">
        <f>'Reitoria-SECOM'!L31+'Reitoria-SCII'!K31+'Reitoria-BU'!K31+'Reitoria-PROEX'!K31+MUSEU!K31+ESAG!K31+CEART!K31+FAED!K31+CEAD!K31+CEFID!K31+CAV!K31+CEO!K31+CEPLAN!K31+CEAVI!K31+CCT!K31+CERES!K31+CESFI!K31+CESMO!K31</f>
        <v>12600</v>
      </c>
      <c r="L31" s="32">
        <f>('Reitoria-SECOM'!L31-'Reitoria-SECOM'!M31)+('Reitoria-SCII'!K31-'Reitoria-SCII'!L31)+('Reitoria-BU'!K31-'Reitoria-BU'!L31)+('Reitoria-PROEX'!K31-'Reitoria-PROEX'!L31)+(MUSEU!K31-MUSEU!L31)+(ESAG!K31-ESAG!L31)+(CEART!K31-CEART!L31)+(FAED!K31-FAED!L31)+(CEAD!K31-CEAD!L31)+(CEFID!K31-CEFID!L31)+(CAV!K31-CAV!L31)+(CEO!K31-CEO!L31)+(CEPLAN!K31-CEPLAN!L31)+(CEAVI!K31-CEAVI!L31)+(CCT!K31-CCT!L31)+(CERES!K31-CERES!L31)+(CESFI!K31-CESFI!L31)+(CESMO!K31-CESMO!L31)</f>
        <v>1500</v>
      </c>
      <c r="M31" s="75">
        <f t="shared" si="0"/>
        <v>11100</v>
      </c>
      <c r="N31" s="76">
        <f t="shared" si="1"/>
        <v>5040</v>
      </c>
      <c r="O31" s="76">
        <f t="shared" si="2"/>
        <v>600</v>
      </c>
    </row>
    <row r="32" spans="1:15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73">
        <f>'Reitoria-SECOM'!L32+'Reitoria-SCII'!K32+'Reitoria-BU'!K32+'Reitoria-PROEX'!K32+MUSEU!K32+ESAG!K32+CEART!K32+FAED!K32+CEAD!K32+CEFID!K32+CAV!K32+CEO!K32+CEPLAN!K32+CEAVI!K32+CCT!K32+CERES!K32+CESFI!K32+CESMO!K32</f>
        <v>56500</v>
      </c>
      <c r="L32" s="32">
        <f>('Reitoria-SECOM'!L32-'Reitoria-SECOM'!M32)+('Reitoria-SCII'!K32-'Reitoria-SCII'!L32)+('Reitoria-BU'!K32-'Reitoria-BU'!L32)+('Reitoria-PROEX'!K32-'Reitoria-PROEX'!L32)+(MUSEU!K32-MUSEU!L32)+(ESAG!K32-ESAG!L32)+(CEART!K32-CEART!L32)+(FAED!K32-FAED!L32)+(CEAD!K32-CEAD!L32)+(CEFID!K32-CEFID!L32)+(CAV!K32-CAV!L32)+(CEO!K32-CEO!L32)+(CEPLAN!K32-CEPLAN!L32)+(CEAVI!K32-CEAVI!L32)+(CCT!K32-CCT!L32)+(CERES!K32-CERES!L32)+(CESFI!K32-CESFI!L32)+(CESMO!K32-CESMO!L32)</f>
        <v>14201</v>
      </c>
      <c r="M32" s="75">
        <f t="shared" si="0"/>
        <v>42299</v>
      </c>
      <c r="N32" s="76">
        <f t="shared" si="1"/>
        <v>24860</v>
      </c>
      <c r="O32" s="76">
        <f t="shared" si="2"/>
        <v>6248.44</v>
      </c>
    </row>
    <row r="33" spans="2:15" x14ac:dyDescent="0.2">
      <c r="N33" s="77">
        <f>SUM(N4:N32)</f>
        <v>941760.53</v>
      </c>
      <c r="O33" s="77">
        <f>SUM(O4:O32)</f>
        <v>115694.92000000001</v>
      </c>
    </row>
    <row r="35" spans="2:15" ht="15.75" x14ac:dyDescent="0.2">
      <c r="B35" s="15"/>
      <c r="C35" s="171" t="str">
        <f>A1</f>
        <v>PROCESSO: PE 1755/2023 - SGPE 51233/2023</v>
      </c>
      <c r="D35" s="171"/>
      <c r="E35" s="171"/>
      <c r="F35" s="172"/>
    </row>
    <row r="36" spans="2:15" ht="15.75" x14ac:dyDescent="0.2">
      <c r="B36" s="16"/>
      <c r="C36" s="173" t="str">
        <f>D1</f>
        <v>OBJETO: CONTRATAÇÃO DE EMPRESA ESPECIALIZADA EM SERVIÇOS GRÁFICOS (IMPRESSOS ADAPTADOS, BANNERS, FRONTLIGHT, ADESIVOS, ENTRE OUTROS) PARA A UDESC</v>
      </c>
      <c r="D36" s="173"/>
      <c r="E36" s="173"/>
      <c r="F36" s="174"/>
    </row>
    <row r="37" spans="2:15" ht="15.75" x14ac:dyDescent="0.2">
      <c r="B37" s="17"/>
      <c r="C37" s="175" t="str">
        <f>K1</f>
        <v>VIGÊNCIA DA ATA: 19/02/24 até 19/02/25</v>
      </c>
      <c r="D37" s="175"/>
      <c r="E37" s="175"/>
      <c r="F37" s="176"/>
    </row>
    <row r="38" spans="2:15" ht="15.75" x14ac:dyDescent="0.25">
      <c r="B38" s="1" t="s">
        <v>29</v>
      </c>
      <c r="C38" s="2"/>
      <c r="D38" s="11"/>
      <c r="E38" s="2"/>
      <c r="F38" s="3">
        <f>N33</f>
        <v>941760.53</v>
      </c>
    </row>
    <row r="39" spans="2:15" ht="19.149999999999999" customHeight="1" x14ac:dyDescent="0.25">
      <c r="B39" s="4" t="s">
        <v>8</v>
      </c>
      <c r="C39" s="5"/>
      <c r="D39" s="12"/>
      <c r="E39" s="5"/>
      <c r="F39" s="6">
        <f>O33</f>
        <v>115694.92000000001</v>
      </c>
    </row>
    <row r="40" spans="2:15" ht="15.75" x14ac:dyDescent="0.25">
      <c r="B40" s="4" t="s">
        <v>9</v>
      </c>
      <c r="C40" s="5"/>
      <c r="D40" s="12"/>
      <c r="E40" s="5"/>
      <c r="F40" s="7"/>
    </row>
    <row r="41" spans="2:15" ht="15.75" x14ac:dyDescent="0.25">
      <c r="B41" s="8" t="s">
        <v>10</v>
      </c>
      <c r="C41" s="9"/>
      <c r="D41" s="13"/>
      <c r="E41" s="9"/>
      <c r="F41" s="10">
        <f>F39/F38</f>
        <v>0.1228496165580437</v>
      </c>
    </row>
    <row r="42" spans="2:15" ht="15.75" x14ac:dyDescent="0.25">
      <c r="B42" s="177" t="s">
        <v>178</v>
      </c>
      <c r="C42" s="178"/>
      <c r="D42" s="178"/>
      <c r="E42" s="178"/>
      <c r="F42" s="14"/>
    </row>
  </sheetData>
  <mergeCells count="38">
    <mergeCell ref="C35:F35"/>
    <mergeCell ref="C36:F36"/>
    <mergeCell ref="C37:F37"/>
    <mergeCell ref="B42:E42"/>
    <mergeCell ref="K1:O1"/>
    <mergeCell ref="A2:O2"/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A14:A15"/>
    <mergeCell ref="B14:B15"/>
    <mergeCell ref="D14:D15"/>
    <mergeCell ref="B27:B28"/>
    <mergeCell ref="D27:D28"/>
    <mergeCell ref="A19:A20"/>
    <mergeCell ref="B19:B20"/>
    <mergeCell ref="D19:D20"/>
    <mergeCell ref="A23:A24"/>
    <mergeCell ref="B23:B24"/>
    <mergeCell ref="D23:D24"/>
    <mergeCell ref="A9:A10"/>
    <mergeCell ref="B9:B10"/>
    <mergeCell ref="D9:D10"/>
    <mergeCell ref="A11:A13"/>
    <mergeCell ref="B11:B13"/>
    <mergeCell ref="D11:D13"/>
    <mergeCell ref="A1:C1"/>
    <mergeCell ref="D1:J1"/>
    <mergeCell ref="A4:A8"/>
    <mergeCell ref="B4:B8"/>
    <mergeCell ref="D4:D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5"/>
  <sheetViews>
    <sheetView zoomScaleNormal="100" workbookViewId="0">
      <pane xSplit="14" topLeftCell="O1" activePane="topRight" state="frozen"/>
      <selection pane="topRight" activeCell="R11" sqref="R11"/>
    </sheetView>
  </sheetViews>
  <sheetFormatPr defaultColWidth="9.7109375" defaultRowHeight="12.75" x14ac:dyDescent="0.2"/>
  <cols>
    <col min="1" max="1" width="7.7109375" style="55" customWidth="1"/>
    <col min="2" max="2" width="9.7109375" style="55" customWidth="1"/>
    <col min="3" max="3" width="5.5703125" style="55" bestFit="1" customWidth="1"/>
    <col min="4" max="4" width="39.85546875" style="56" customWidth="1"/>
    <col min="5" max="5" width="14.42578125" style="55" customWidth="1"/>
    <col min="6" max="6" width="3.42578125" style="55" customWidth="1"/>
    <col min="7" max="7" width="3.28515625" style="55" customWidth="1"/>
    <col min="8" max="8" width="12.28515625" style="55" customWidth="1"/>
    <col min="9" max="9" width="8.42578125" style="55" customWidth="1"/>
    <col min="10" max="11" width="10" style="57" customWidth="1"/>
    <col min="12" max="12" width="13.28515625" style="58" customWidth="1"/>
    <col min="13" max="13" width="13.28515625" style="59" customWidth="1"/>
    <col min="14" max="14" width="12.5703125" style="60" customWidth="1"/>
    <col min="15" max="16" width="13.7109375" style="62" customWidth="1"/>
    <col min="17" max="18" width="13.7109375" style="18" customWidth="1"/>
    <col min="19" max="19" width="13.7109375" style="94" customWidth="1"/>
    <col min="20" max="29" width="13.7109375" style="18" customWidth="1"/>
    <col min="30" max="16384" width="9.7109375" style="18"/>
  </cols>
  <sheetData>
    <row r="1" spans="1:29" ht="34.5" customHeight="1" x14ac:dyDescent="0.2">
      <c r="A1" s="148" t="s">
        <v>70</v>
      </c>
      <c r="B1" s="149"/>
      <c r="C1" s="150"/>
      <c r="D1" s="149" t="s">
        <v>93</v>
      </c>
      <c r="E1" s="149"/>
      <c r="F1" s="149"/>
      <c r="G1" s="149"/>
      <c r="H1" s="149"/>
      <c r="I1" s="149"/>
      <c r="J1" s="150"/>
      <c r="K1" s="109"/>
      <c r="L1" s="151" t="s">
        <v>34</v>
      </c>
      <c r="M1" s="152"/>
      <c r="N1" s="153"/>
      <c r="O1" s="161" t="s">
        <v>92</v>
      </c>
      <c r="P1" s="161" t="s">
        <v>99</v>
      </c>
      <c r="Q1" s="161" t="s">
        <v>94</v>
      </c>
      <c r="R1" s="161" t="s">
        <v>95</v>
      </c>
      <c r="S1" s="161" t="s">
        <v>96</v>
      </c>
      <c r="T1" s="161" t="s">
        <v>107</v>
      </c>
      <c r="U1" s="161" t="s">
        <v>108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  <c r="AC1" s="147" t="s">
        <v>30</v>
      </c>
    </row>
    <row r="2" spans="1:29" ht="17.850000000000001" customHeight="1" x14ac:dyDescent="0.2">
      <c r="A2" s="148" t="s">
        <v>31</v>
      </c>
      <c r="B2" s="149"/>
      <c r="C2" s="149"/>
      <c r="D2" s="149"/>
      <c r="E2" s="149"/>
      <c r="F2" s="149"/>
      <c r="G2" s="149"/>
      <c r="H2" s="149"/>
      <c r="I2" s="149"/>
      <c r="J2" s="150"/>
      <c r="K2" s="109"/>
      <c r="L2" s="154" t="s">
        <v>97</v>
      </c>
      <c r="M2" s="155"/>
      <c r="N2" s="156"/>
      <c r="O2" s="161"/>
      <c r="P2" s="161"/>
      <c r="Q2" s="161"/>
      <c r="R2" s="161"/>
      <c r="S2" s="161"/>
      <c r="T2" s="161"/>
      <c r="U2" s="161"/>
      <c r="V2" s="147"/>
      <c r="W2" s="147"/>
      <c r="X2" s="147"/>
      <c r="Y2" s="147"/>
      <c r="Z2" s="147"/>
      <c r="AA2" s="147"/>
      <c r="AB2" s="147"/>
      <c r="AC2" s="147"/>
    </row>
    <row r="3" spans="1:29" s="26" customFormat="1" ht="25.5" customHeight="1" x14ac:dyDescent="0.2">
      <c r="A3" s="19" t="s">
        <v>5</v>
      </c>
      <c r="B3" s="19" t="s">
        <v>18</v>
      </c>
      <c r="C3" s="19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1"/>
      <c r="L3" s="22" t="s">
        <v>6</v>
      </c>
      <c r="M3" s="23" t="s">
        <v>0</v>
      </c>
      <c r="N3" s="24" t="s">
        <v>2</v>
      </c>
      <c r="O3" s="111">
        <v>45349</v>
      </c>
      <c r="P3" s="111">
        <v>45378</v>
      </c>
      <c r="Q3" s="111">
        <v>45378</v>
      </c>
      <c r="R3" s="111">
        <v>45378</v>
      </c>
      <c r="S3" s="111">
        <v>45432</v>
      </c>
      <c r="T3" s="111">
        <v>45539</v>
      </c>
      <c r="U3" s="111">
        <v>45551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  <c r="AC3" s="25" t="s">
        <v>1</v>
      </c>
    </row>
    <row r="4" spans="1:29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1"/>
      <c r="L4" s="32">
        <v>75</v>
      </c>
      <c r="M4" s="33">
        <f t="shared" ref="M4:M32" si="0">L4-(SUM(O4:AC4))</f>
        <v>75</v>
      </c>
      <c r="N4" s="34" t="str">
        <f t="shared" ref="N4:N32" si="1">IF(M4&lt;0,"ATENÇÃO","OK")</f>
        <v>OK</v>
      </c>
      <c r="O4" s="87"/>
      <c r="P4" s="87"/>
      <c r="Q4" s="88"/>
      <c r="R4" s="89"/>
      <c r="S4" s="92"/>
      <c r="T4" s="88"/>
      <c r="U4" s="88"/>
      <c r="V4" s="88"/>
      <c r="W4" s="88"/>
      <c r="X4" s="88"/>
      <c r="Y4" s="88"/>
      <c r="Z4" s="88"/>
      <c r="AA4" s="88"/>
      <c r="AB4" s="88"/>
      <c r="AC4" s="88"/>
    </row>
    <row r="5" spans="1:29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1"/>
      <c r="L5" s="32">
        <v>20</v>
      </c>
      <c r="M5" s="33">
        <f t="shared" si="0"/>
        <v>20</v>
      </c>
      <c r="N5" s="34" t="str">
        <f t="shared" si="1"/>
        <v>OK</v>
      </c>
      <c r="O5" s="87"/>
      <c r="P5" s="87"/>
      <c r="Q5" s="88"/>
      <c r="R5" s="89"/>
      <c r="S5" s="92"/>
      <c r="T5" s="88"/>
      <c r="U5" s="88"/>
      <c r="V5" s="88"/>
      <c r="W5" s="88"/>
      <c r="X5" s="88"/>
      <c r="Y5" s="88"/>
      <c r="Z5" s="88"/>
      <c r="AA5" s="88"/>
      <c r="AB5" s="88"/>
      <c r="AC5" s="88"/>
    </row>
    <row r="6" spans="1:29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1"/>
      <c r="L6" s="32">
        <v>60</v>
      </c>
      <c r="M6" s="33">
        <f t="shared" si="0"/>
        <v>60</v>
      </c>
      <c r="N6" s="34" t="str">
        <f t="shared" si="1"/>
        <v>OK</v>
      </c>
      <c r="O6" s="87"/>
      <c r="P6" s="90"/>
      <c r="Q6" s="88"/>
      <c r="R6" s="91"/>
      <c r="S6" s="92"/>
      <c r="T6" s="88"/>
      <c r="U6" s="88"/>
      <c r="V6" s="88"/>
      <c r="W6" s="88"/>
      <c r="X6" s="88"/>
      <c r="Y6" s="88"/>
      <c r="Z6" s="88"/>
      <c r="AA6" s="88"/>
      <c r="AB6" s="88"/>
      <c r="AC6" s="88"/>
    </row>
    <row r="7" spans="1:29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1"/>
      <c r="L7" s="32">
        <v>10</v>
      </c>
      <c r="M7" s="33">
        <f t="shared" si="0"/>
        <v>10</v>
      </c>
      <c r="N7" s="34" t="str">
        <f t="shared" si="1"/>
        <v>OK</v>
      </c>
      <c r="O7" s="87"/>
      <c r="P7" s="87"/>
      <c r="Q7" s="88"/>
      <c r="R7" s="89"/>
      <c r="S7" s="92"/>
      <c r="T7" s="88"/>
      <c r="U7" s="88"/>
      <c r="V7" s="88"/>
      <c r="W7" s="88"/>
      <c r="X7" s="88"/>
      <c r="Y7" s="88"/>
      <c r="Z7" s="88"/>
      <c r="AA7" s="88"/>
      <c r="AB7" s="88"/>
      <c r="AC7" s="88"/>
    </row>
    <row r="8" spans="1:29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1"/>
      <c r="L8" s="32">
        <v>10</v>
      </c>
      <c r="M8" s="33">
        <f t="shared" si="0"/>
        <v>10</v>
      </c>
      <c r="N8" s="34" t="str">
        <f t="shared" si="1"/>
        <v>OK</v>
      </c>
      <c r="O8" s="87"/>
      <c r="P8" s="87"/>
      <c r="Q8" s="88"/>
      <c r="R8" s="89"/>
      <c r="S8" s="92"/>
      <c r="T8" s="88"/>
      <c r="U8" s="88"/>
      <c r="V8" s="88"/>
      <c r="W8" s="88"/>
      <c r="X8" s="88"/>
      <c r="Y8" s="88"/>
      <c r="Z8" s="88"/>
      <c r="AA8" s="88"/>
      <c r="AB8" s="88"/>
      <c r="AC8" s="88"/>
    </row>
    <row r="9" spans="1:29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44"/>
      <c r="L9" s="32">
        <v>20</v>
      </c>
      <c r="M9" s="33">
        <f t="shared" si="0"/>
        <v>20</v>
      </c>
      <c r="N9" s="34" t="str">
        <f t="shared" si="1"/>
        <v>OK</v>
      </c>
      <c r="O9" s="87"/>
      <c r="P9" s="87"/>
      <c r="Q9" s="88"/>
      <c r="R9" s="89"/>
      <c r="S9" s="92"/>
      <c r="T9" s="88"/>
      <c r="U9" s="88"/>
      <c r="V9" s="88"/>
      <c r="W9" s="88"/>
      <c r="X9" s="88"/>
      <c r="Y9" s="88"/>
      <c r="Z9" s="88"/>
      <c r="AA9" s="88"/>
      <c r="AB9" s="88"/>
      <c r="AC9" s="88"/>
    </row>
    <row r="10" spans="1:29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44"/>
      <c r="L10" s="32">
        <v>70</v>
      </c>
      <c r="M10" s="33">
        <f t="shared" si="0"/>
        <v>70</v>
      </c>
      <c r="N10" s="34" t="str">
        <f t="shared" si="1"/>
        <v>OK</v>
      </c>
      <c r="O10" s="90"/>
      <c r="P10" s="87"/>
      <c r="Q10" s="88"/>
      <c r="R10" s="89"/>
      <c r="S10" s="92"/>
      <c r="T10" s="88"/>
      <c r="U10" s="88"/>
      <c r="V10" s="88"/>
      <c r="W10" s="88"/>
      <c r="X10" s="88"/>
      <c r="Y10" s="88"/>
      <c r="Z10" s="88"/>
      <c r="AA10" s="88"/>
      <c r="AB10" s="88"/>
      <c r="AC10" s="88"/>
    </row>
    <row r="11" spans="1:29" ht="63.75" x14ac:dyDescent="0.2">
      <c r="A11" s="135">
        <v>3</v>
      </c>
      <c r="B11" s="162" t="s">
        <v>43</v>
      </c>
      <c r="C11" s="27">
        <v>8</v>
      </c>
      <c r="D11" s="16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1"/>
      <c r="L11" s="32">
        <f>15-1</f>
        <v>14</v>
      </c>
      <c r="M11" s="33">
        <f t="shared" si="0"/>
        <v>10</v>
      </c>
      <c r="N11" s="34" t="str">
        <f t="shared" si="1"/>
        <v>OK</v>
      </c>
      <c r="O11" s="87"/>
      <c r="P11" s="90">
        <v>4</v>
      </c>
      <c r="Q11" s="88"/>
      <c r="R11" s="89"/>
      <c r="S11" s="92"/>
      <c r="T11" s="88"/>
      <c r="U11" s="88"/>
      <c r="V11" s="88"/>
      <c r="W11" s="88"/>
      <c r="X11" s="88"/>
      <c r="Y11" s="88"/>
      <c r="Z11" s="88"/>
      <c r="AA11" s="88"/>
      <c r="AB11" s="88"/>
      <c r="AC11" s="88"/>
    </row>
    <row r="12" spans="1:29" ht="21.2" customHeight="1" x14ac:dyDescent="0.2">
      <c r="A12" s="136"/>
      <c r="B12" s="163"/>
      <c r="C12" s="70">
        <v>9</v>
      </c>
      <c r="D12" s="166"/>
      <c r="E12" s="83" t="s">
        <v>48</v>
      </c>
      <c r="F12" s="84" t="s">
        <v>16</v>
      </c>
      <c r="G12" s="84" t="s">
        <v>17</v>
      </c>
      <c r="H12" s="84" t="s">
        <v>45</v>
      </c>
      <c r="I12" s="83" t="s">
        <v>24</v>
      </c>
      <c r="J12" s="85">
        <v>1613</v>
      </c>
      <c r="K12" s="85"/>
      <c r="L12" s="32">
        <v>20</v>
      </c>
      <c r="M12" s="33">
        <f t="shared" si="0"/>
        <v>9</v>
      </c>
      <c r="N12" s="34" t="str">
        <f t="shared" si="1"/>
        <v>OK</v>
      </c>
      <c r="O12" s="87"/>
      <c r="P12" s="90">
        <v>11</v>
      </c>
      <c r="Q12" s="88"/>
      <c r="R12" s="89"/>
      <c r="S12" s="92"/>
      <c r="T12" s="88"/>
      <c r="U12" s="88"/>
      <c r="V12" s="88"/>
      <c r="W12" s="88"/>
      <c r="X12" s="88"/>
      <c r="Y12" s="88"/>
      <c r="Z12" s="88"/>
      <c r="AA12" s="88"/>
      <c r="AB12" s="88"/>
      <c r="AC12" s="88"/>
    </row>
    <row r="13" spans="1:29" ht="19.5" customHeight="1" x14ac:dyDescent="0.2">
      <c r="A13" s="137"/>
      <c r="B13" s="164"/>
      <c r="C13" s="70">
        <v>10</v>
      </c>
      <c r="D13" s="167"/>
      <c r="E13" s="83" t="s">
        <v>49</v>
      </c>
      <c r="F13" s="84" t="s">
        <v>16</v>
      </c>
      <c r="G13" s="84" t="s">
        <v>17</v>
      </c>
      <c r="H13" s="84" t="s">
        <v>45</v>
      </c>
      <c r="I13" s="83" t="s">
        <v>24</v>
      </c>
      <c r="J13" s="85">
        <v>1749</v>
      </c>
      <c r="K13" s="85"/>
      <c r="L13" s="32">
        <f>30-2</f>
        <v>28</v>
      </c>
      <c r="M13" s="33">
        <f t="shared" si="0"/>
        <v>8</v>
      </c>
      <c r="N13" s="34" t="str">
        <f t="shared" si="1"/>
        <v>OK</v>
      </c>
      <c r="O13" s="87"/>
      <c r="P13" s="90">
        <v>20</v>
      </c>
      <c r="Q13" s="88"/>
      <c r="R13" s="89"/>
      <c r="S13" s="92"/>
      <c r="T13" s="88"/>
      <c r="U13" s="88"/>
      <c r="V13" s="88"/>
      <c r="W13" s="88"/>
      <c r="X13" s="88"/>
      <c r="Y13" s="88"/>
      <c r="Z13" s="88"/>
      <c r="AA13" s="88"/>
      <c r="AB13" s="88"/>
      <c r="AC13" s="88"/>
    </row>
    <row r="14" spans="1:29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44"/>
      <c r="L14" s="32">
        <v>3000</v>
      </c>
      <c r="M14" s="33">
        <f t="shared" si="0"/>
        <v>3000</v>
      </c>
      <c r="N14" s="34" t="str">
        <f t="shared" si="1"/>
        <v>OK</v>
      </c>
      <c r="O14" s="87"/>
      <c r="P14" s="87"/>
      <c r="Q14" s="88"/>
      <c r="R14" s="89"/>
      <c r="S14" s="92"/>
      <c r="T14" s="92"/>
      <c r="U14" s="88"/>
      <c r="V14" s="88"/>
      <c r="W14" s="88"/>
      <c r="X14" s="88"/>
      <c r="Y14" s="88"/>
      <c r="Z14" s="88"/>
      <c r="AA14" s="88"/>
      <c r="AB14" s="88"/>
      <c r="AC14" s="88"/>
    </row>
    <row r="15" spans="1:29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44"/>
      <c r="L15" s="32">
        <v>30</v>
      </c>
      <c r="M15" s="33">
        <f t="shared" si="0"/>
        <v>30</v>
      </c>
      <c r="N15" s="34" t="str">
        <f t="shared" si="1"/>
        <v>OK</v>
      </c>
      <c r="O15" s="87"/>
      <c r="P15" s="87"/>
      <c r="Q15" s="88"/>
      <c r="R15" s="89"/>
      <c r="S15" s="92"/>
      <c r="T15" s="88"/>
      <c r="U15" s="88"/>
      <c r="V15" s="88"/>
      <c r="W15" s="88"/>
      <c r="X15" s="88"/>
      <c r="Y15" s="88"/>
      <c r="Z15" s="88"/>
      <c r="AA15" s="88"/>
      <c r="AB15" s="88"/>
      <c r="AC15" s="88"/>
    </row>
    <row r="16" spans="1:29" ht="45" customHeight="1" x14ac:dyDescent="0.2">
      <c r="A16" s="50">
        <v>5</v>
      </c>
      <c r="B16" s="29" t="s">
        <v>50</v>
      </c>
      <c r="C16" s="27">
        <v>13</v>
      </c>
      <c r="D16" s="78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1"/>
      <c r="L16" s="32">
        <v>200</v>
      </c>
      <c r="M16" s="33">
        <f t="shared" si="0"/>
        <v>170</v>
      </c>
      <c r="N16" s="34" t="str">
        <f t="shared" si="1"/>
        <v>OK</v>
      </c>
      <c r="O16" s="90">
        <v>30</v>
      </c>
      <c r="P16" s="87"/>
      <c r="Q16" s="88"/>
      <c r="R16" s="89"/>
      <c r="S16" s="92"/>
      <c r="T16" s="88"/>
      <c r="U16" s="88"/>
      <c r="V16" s="88"/>
      <c r="W16" s="88"/>
      <c r="X16" s="88"/>
      <c r="Y16" s="88"/>
      <c r="Z16" s="88"/>
      <c r="AA16" s="88"/>
      <c r="AB16" s="88"/>
      <c r="AC16" s="88"/>
    </row>
    <row r="17" spans="1:29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44"/>
      <c r="L17" s="32">
        <v>0</v>
      </c>
      <c r="M17" s="33">
        <f t="shared" si="0"/>
        <v>0</v>
      </c>
      <c r="N17" s="34" t="str">
        <f t="shared" si="1"/>
        <v>OK</v>
      </c>
      <c r="O17" s="87"/>
      <c r="P17" s="90"/>
      <c r="Q17" s="88"/>
      <c r="R17" s="89"/>
      <c r="S17" s="92"/>
      <c r="T17" s="92"/>
      <c r="U17" s="88"/>
      <c r="V17" s="88"/>
      <c r="W17" s="88"/>
      <c r="X17" s="88"/>
      <c r="Y17" s="88"/>
      <c r="Z17" s="88"/>
      <c r="AA17" s="88"/>
      <c r="AB17" s="88"/>
      <c r="AC17" s="88"/>
    </row>
    <row r="18" spans="1:29" ht="76.5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1"/>
      <c r="L18" s="32">
        <v>300</v>
      </c>
      <c r="M18" s="33">
        <f t="shared" si="0"/>
        <v>300</v>
      </c>
      <c r="N18" s="34" t="str">
        <f t="shared" si="1"/>
        <v>OK</v>
      </c>
      <c r="O18" s="87"/>
      <c r="P18" s="90"/>
      <c r="Q18" s="88"/>
      <c r="R18" s="89"/>
      <c r="S18" s="92"/>
      <c r="T18" s="92"/>
      <c r="U18" s="88"/>
      <c r="V18" s="88"/>
      <c r="W18" s="88"/>
      <c r="X18" s="88"/>
      <c r="Y18" s="88"/>
      <c r="Z18" s="88"/>
      <c r="AA18" s="88"/>
      <c r="AB18" s="88"/>
      <c r="AC18" s="88"/>
    </row>
    <row r="19" spans="1:29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44"/>
      <c r="L19" s="54">
        <v>150</v>
      </c>
      <c r="M19" s="33">
        <f t="shared" si="0"/>
        <v>150</v>
      </c>
      <c r="N19" s="34" t="str">
        <f t="shared" si="1"/>
        <v>OK</v>
      </c>
      <c r="O19" s="87"/>
      <c r="P19" s="90"/>
      <c r="Q19" s="88"/>
      <c r="R19" s="89"/>
      <c r="S19" s="92"/>
      <c r="T19" s="92"/>
      <c r="U19" s="88"/>
      <c r="V19" s="88"/>
      <c r="W19" s="88"/>
      <c r="X19" s="88"/>
      <c r="Y19" s="88"/>
      <c r="Z19" s="88"/>
      <c r="AA19" s="88"/>
      <c r="AB19" s="88"/>
      <c r="AC19" s="88"/>
    </row>
    <row r="20" spans="1:29" ht="58.7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44"/>
      <c r="L20" s="54">
        <v>100</v>
      </c>
      <c r="M20" s="33">
        <f t="shared" si="0"/>
        <v>30</v>
      </c>
      <c r="N20" s="34" t="str">
        <f t="shared" si="1"/>
        <v>OK</v>
      </c>
      <c r="O20" s="87"/>
      <c r="P20" s="90"/>
      <c r="Q20" s="92"/>
      <c r="R20" s="89"/>
      <c r="S20" s="92">
        <v>70</v>
      </c>
      <c r="T20" s="31"/>
      <c r="U20" s="88"/>
      <c r="V20" s="88"/>
      <c r="W20" s="88"/>
      <c r="X20" s="88"/>
      <c r="Y20" s="88"/>
      <c r="Z20" s="88"/>
      <c r="AA20" s="88"/>
      <c r="AB20" s="88"/>
      <c r="AC20" s="88"/>
    </row>
    <row r="21" spans="1:29" ht="8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1"/>
      <c r="L21" s="54">
        <v>0</v>
      </c>
      <c r="M21" s="33">
        <f t="shared" si="0"/>
        <v>0</v>
      </c>
      <c r="N21" s="34" t="str">
        <f t="shared" si="1"/>
        <v>OK</v>
      </c>
      <c r="O21" s="90"/>
      <c r="P21" s="87"/>
      <c r="Q21" s="92"/>
      <c r="R21" s="89"/>
      <c r="S21" s="92"/>
      <c r="T21" s="31"/>
      <c r="U21" s="88"/>
      <c r="V21" s="88"/>
      <c r="W21" s="88"/>
      <c r="X21" s="88"/>
      <c r="Y21" s="88"/>
      <c r="Z21" s="88"/>
      <c r="AA21" s="88"/>
      <c r="AB21" s="88"/>
      <c r="AC21" s="88"/>
    </row>
    <row r="22" spans="1:29" ht="74.099999999999994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44"/>
      <c r="L22" s="54">
        <v>10000</v>
      </c>
      <c r="M22" s="33">
        <f t="shared" si="0"/>
        <v>5000</v>
      </c>
      <c r="N22" s="34" t="str">
        <f t="shared" si="1"/>
        <v>OK</v>
      </c>
      <c r="O22" s="90"/>
      <c r="P22" s="87"/>
      <c r="Q22" s="92">
        <v>5000</v>
      </c>
      <c r="R22" s="89"/>
      <c r="S22" s="92"/>
      <c r="T22" s="31"/>
      <c r="U22" s="92"/>
      <c r="V22" s="88"/>
      <c r="W22" s="88"/>
      <c r="X22" s="88"/>
      <c r="Y22" s="88"/>
      <c r="Z22" s="88"/>
      <c r="AA22" s="88"/>
      <c r="AB22" s="88"/>
      <c r="AC22" s="88"/>
    </row>
    <row r="23" spans="1:29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1"/>
      <c r="L23" s="32">
        <v>100</v>
      </c>
      <c r="M23" s="33">
        <f t="shared" si="0"/>
        <v>100</v>
      </c>
      <c r="N23" s="34" t="str">
        <f t="shared" si="1"/>
        <v>OK</v>
      </c>
      <c r="O23" s="90"/>
      <c r="P23" s="87"/>
      <c r="Q23" s="88"/>
      <c r="R23" s="89"/>
      <c r="S23" s="92"/>
      <c r="T23" s="31"/>
      <c r="U23" s="92"/>
      <c r="V23" s="88"/>
      <c r="W23" s="88"/>
      <c r="X23" s="88"/>
      <c r="Y23" s="88"/>
      <c r="Z23" s="88"/>
      <c r="AA23" s="88"/>
      <c r="AB23" s="88"/>
      <c r="AC23" s="88"/>
    </row>
    <row r="24" spans="1:29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1"/>
      <c r="L24" s="32">
        <v>200</v>
      </c>
      <c r="M24" s="33">
        <f t="shared" si="0"/>
        <v>99</v>
      </c>
      <c r="N24" s="34" t="str">
        <f t="shared" si="1"/>
        <v>OK</v>
      </c>
      <c r="O24" s="87"/>
      <c r="P24" s="87"/>
      <c r="Q24" s="88"/>
      <c r="R24" s="91">
        <v>101</v>
      </c>
      <c r="S24" s="92"/>
      <c r="T24" s="31"/>
      <c r="U24" s="88"/>
      <c r="V24" s="88"/>
      <c r="W24" s="88"/>
      <c r="X24" s="88"/>
      <c r="Y24" s="88"/>
      <c r="Z24" s="88"/>
      <c r="AA24" s="88"/>
      <c r="AB24" s="88"/>
      <c r="AC24" s="88"/>
    </row>
    <row r="25" spans="1:29" ht="34.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44"/>
      <c r="L25" s="32">
        <v>100</v>
      </c>
      <c r="M25" s="33">
        <f t="shared" si="0"/>
        <v>100</v>
      </c>
      <c r="N25" s="34" t="str">
        <f t="shared" si="1"/>
        <v>OK</v>
      </c>
      <c r="O25" s="87"/>
      <c r="P25" s="87"/>
      <c r="Q25" s="92"/>
      <c r="R25" s="89"/>
      <c r="S25" s="92"/>
      <c r="T25" s="31"/>
      <c r="U25" s="88"/>
      <c r="V25" s="88"/>
      <c r="W25" s="88"/>
      <c r="X25" s="88"/>
      <c r="Y25" s="88"/>
      <c r="Z25" s="88"/>
      <c r="AA25" s="88"/>
      <c r="AB25" s="88"/>
      <c r="AC25" s="88"/>
    </row>
    <row r="26" spans="1:29" ht="35.450000000000003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44"/>
      <c r="L26" s="32">
        <v>200</v>
      </c>
      <c r="M26" s="33">
        <f t="shared" si="0"/>
        <v>200</v>
      </c>
      <c r="N26" s="34" t="str">
        <f t="shared" si="1"/>
        <v>OK</v>
      </c>
      <c r="O26" s="87"/>
      <c r="P26" s="87"/>
      <c r="Q26" s="88"/>
      <c r="R26" s="89"/>
      <c r="S26" s="92"/>
      <c r="T26" s="31"/>
      <c r="U26" s="88"/>
      <c r="V26" s="88"/>
      <c r="W26" s="88"/>
      <c r="X26" s="88"/>
      <c r="Y26" s="88"/>
      <c r="Z26" s="88"/>
      <c r="AA26" s="88"/>
      <c r="AB26" s="88"/>
      <c r="AC26" s="88"/>
    </row>
    <row r="27" spans="1:29" ht="24" customHeight="1" x14ac:dyDescent="0.2">
      <c r="A27" s="126">
        <v>13</v>
      </c>
      <c r="B27" s="157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1">
        <f>J27*U27</f>
        <v>330</v>
      </c>
      <c r="L27" s="32">
        <v>1000</v>
      </c>
      <c r="M27" s="33">
        <f t="shared" si="0"/>
        <v>0</v>
      </c>
      <c r="N27" s="34" t="str">
        <f t="shared" si="1"/>
        <v>OK</v>
      </c>
      <c r="O27" s="87"/>
      <c r="P27" s="87"/>
      <c r="Q27" s="88"/>
      <c r="R27" s="89"/>
      <c r="S27" s="92"/>
      <c r="T27" s="31"/>
      <c r="U27" s="92">
        <v>1000</v>
      </c>
      <c r="V27" s="88"/>
      <c r="W27" s="88"/>
      <c r="X27" s="88"/>
      <c r="Y27" s="88"/>
      <c r="Z27" s="88"/>
      <c r="AA27" s="88"/>
      <c r="AB27" s="88"/>
      <c r="AC27" s="88"/>
    </row>
    <row r="28" spans="1:29" ht="30.2" customHeight="1" x14ac:dyDescent="0.2">
      <c r="A28" s="127"/>
      <c r="B28" s="158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1">
        <f>J28*U28</f>
        <v>3450</v>
      </c>
      <c r="L28" s="32">
        <v>25000</v>
      </c>
      <c r="M28" s="33">
        <f t="shared" si="0"/>
        <v>0</v>
      </c>
      <c r="N28" s="34" t="str">
        <f t="shared" si="1"/>
        <v>OK</v>
      </c>
      <c r="O28" s="87"/>
      <c r="P28" s="87"/>
      <c r="Q28" s="88"/>
      <c r="R28" s="91">
        <v>2000</v>
      </c>
      <c r="S28" s="92"/>
      <c r="T28" s="31"/>
      <c r="U28" s="92">
        <v>23000</v>
      </c>
      <c r="V28" s="88"/>
      <c r="W28" s="88"/>
      <c r="X28" s="88"/>
      <c r="Y28" s="88"/>
      <c r="Z28" s="88"/>
      <c r="AA28" s="88"/>
      <c r="AB28" s="88"/>
      <c r="AC28" s="88"/>
    </row>
    <row r="29" spans="1:29" x14ac:dyDescent="0.2">
      <c r="A29" s="120">
        <v>14</v>
      </c>
      <c r="B29" s="122" t="s">
        <v>66</v>
      </c>
      <c r="C29" s="42">
        <v>26</v>
      </c>
      <c r="D29" s="159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44"/>
      <c r="L29" s="32">
        <v>5000</v>
      </c>
      <c r="M29" s="33">
        <f t="shared" si="0"/>
        <v>5000</v>
      </c>
      <c r="N29" s="34" t="str">
        <f t="shared" si="1"/>
        <v>OK</v>
      </c>
      <c r="O29" s="87"/>
      <c r="P29" s="87"/>
      <c r="Q29" s="88"/>
      <c r="R29" s="89"/>
      <c r="S29" s="92"/>
      <c r="T29" s="31"/>
      <c r="U29" s="88"/>
      <c r="V29" s="88"/>
      <c r="W29" s="88"/>
      <c r="X29" s="88"/>
      <c r="Y29" s="88"/>
      <c r="Z29" s="88"/>
      <c r="AA29" s="88"/>
      <c r="AB29" s="88"/>
      <c r="AC29" s="88"/>
    </row>
    <row r="30" spans="1:29" ht="25.5" x14ac:dyDescent="0.2">
      <c r="A30" s="121"/>
      <c r="B30" s="123"/>
      <c r="C30" s="42">
        <v>27</v>
      </c>
      <c r="D30" s="160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44"/>
      <c r="L30" s="32">
        <v>5000</v>
      </c>
      <c r="M30" s="33">
        <f t="shared" si="0"/>
        <v>5000</v>
      </c>
      <c r="N30" s="34" t="str">
        <f t="shared" si="1"/>
        <v>OK</v>
      </c>
      <c r="O30" s="87"/>
      <c r="P30" s="87"/>
      <c r="Q30" s="88"/>
      <c r="R30" s="89"/>
      <c r="S30" s="92"/>
      <c r="T30" s="31"/>
      <c r="U30" s="88"/>
      <c r="V30" s="88"/>
      <c r="W30" s="88"/>
      <c r="X30" s="88"/>
      <c r="Y30" s="88"/>
      <c r="Z30" s="88"/>
      <c r="AA30" s="88"/>
      <c r="AB30" s="88"/>
      <c r="AC30" s="88"/>
    </row>
    <row r="31" spans="1:29" ht="27" customHeight="1" x14ac:dyDescent="0.2">
      <c r="A31" s="126">
        <v>15</v>
      </c>
      <c r="B31" s="128" t="s">
        <v>32</v>
      </c>
      <c r="C31" s="27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1"/>
      <c r="L31" s="32">
        <v>0</v>
      </c>
      <c r="M31" s="33">
        <f t="shared" si="0"/>
        <v>0</v>
      </c>
      <c r="N31" s="34" t="str">
        <f t="shared" si="1"/>
        <v>OK</v>
      </c>
      <c r="O31" s="87"/>
      <c r="P31" s="90"/>
      <c r="Q31" s="92"/>
      <c r="R31" s="89"/>
      <c r="S31" s="92"/>
      <c r="T31" s="31"/>
      <c r="U31" s="88"/>
      <c r="V31" s="88"/>
      <c r="W31" s="88"/>
      <c r="X31" s="88"/>
      <c r="Y31" s="88"/>
      <c r="Z31" s="88"/>
      <c r="AA31" s="88"/>
      <c r="AB31" s="88"/>
      <c r="AC31" s="88"/>
    </row>
    <row r="32" spans="1:29" ht="54.7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1"/>
      <c r="L32" s="32">
        <f>0+2000</f>
        <v>2000</v>
      </c>
      <c r="M32" s="33">
        <f t="shared" si="0"/>
        <v>0</v>
      </c>
      <c r="N32" s="34" t="str">
        <f t="shared" si="1"/>
        <v>OK</v>
      </c>
      <c r="O32" s="87"/>
      <c r="P32" s="87"/>
      <c r="Q32" s="88"/>
      <c r="R32" s="89"/>
      <c r="S32" s="92"/>
      <c r="T32" s="88">
        <v>2000</v>
      </c>
      <c r="U32" s="88"/>
      <c r="V32" s="88"/>
      <c r="W32" s="88"/>
      <c r="X32" s="88"/>
      <c r="Y32" s="88"/>
      <c r="Z32" s="88"/>
      <c r="AA32" s="88"/>
      <c r="AB32" s="88"/>
      <c r="AC32" s="88"/>
    </row>
    <row r="33" spans="15:29" x14ac:dyDescent="0.2">
      <c r="O33" s="69">
        <f t="shared" ref="O33:AC33" si="2">SUMPRODUCT($J$4:$J$32,O4:O32)</f>
        <v>867</v>
      </c>
      <c r="P33" s="61">
        <f t="shared" si="2"/>
        <v>54415</v>
      </c>
      <c r="Q33" s="61">
        <f>SUMPRODUCT($J$4:$J$32,Q4:Q32)</f>
        <v>2000</v>
      </c>
      <c r="R33" s="61">
        <f t="shared" si="2"/>
        <v>543.41000000000008</v>
      </c>
      <c r="S33" s="93">
        <f t="shared" si="2"/>
        <v>322</v>
      </c>
      <c r="T33" s="61">
        <f t="shared" si="2"/>
        <v>880</v>
      </c>
      <c r="U33" s="61">
        <f t="shared" si="2"/>
        <v>3780</v>
      </c>
      <c r="V33" s="61">
        <f t="shared" si="2"/>
        <v>0</v>
      </c>
      <c r="W33" s="61">
        <f t="shared" si="2"/>
        <v>0</v>
      </c>
      <c r="X33" s="61">
        <f t="shared" si="2"/>
        <v>0</v>
      </c>
      <c r="Y33" s="61">
        <f t="shared" si="2"/>
        <v>0</v>
      </c>
      <c r="Z33" s="61">
        <f t="shared" si="2"/>
        <v>0</v>
      </c>
      <c r="AA33" s="61">
        <f t="shared" si="2"/>
        <v>0</v>
      </c>
      <c r="AB33" s="61">
        <f t="shared" si="2"/>
        <v>0</v>
      </c>
      <c r="AC33" s="61">
        <f t="shared" si="2"/>
        <v>0</v>
      </c>
    </row>
    <row r="34" spans="15:29" x14ac:dyDescent="0.2">
      <c r="P34" s="80"/>
      <c r="Q34" s="82"/>
      <c r="R34" s="86"/>
    </row>
    <row r="35" spans="15:29" x14ac:dyDescent="0.2">
      <c r="P35" s="81"/>
    </row>
  </sheetData>
  <autoFilter ref="A3:AC33" xr:uid="{00000000-0001-0000-0200-000000000000}"/>
  <mergeCells count="50">
    <mergeCell ref="B11:B13"/>
    <mergeCell ref="B14:B15"/>
    <mergeCell ref="D11:D13"/>
    <mergeCell ref="A11:A13"/>
    <mergeCell ref="A2:J2"/>
    <mergeCell ref="B4:B8"/>
    <mergeCell ref="A4:A8"/>
    <mergeCell ref="D4:D8"/>
    <mergeCell ref="A9:A10"/>
    <mergeCell ref="B9:B10"/>
    <mergeCell ref="D9:D10"/>
    <mergeCell ref="R1:R2"/>
    <mergeCell ref="P1:P2"/>
    <mergeCell ref="T1:T2"/>
    <mergeCell ref="S1:S2"/>
    <mergeCell ref="A1:C1"/>
    <mergeCell ref="Q1:Q2"/>
    <mergeCell ref="L1:N1"/>
    <mergeCell ref="O1:O2"/>
    <mergeCell ref="D1:J1"/>
    <mergeCell ref="L2:N2"/>
    <mergeCell ref="AC1:AC2"/>
    <mergeCell ref="AA1:AA2"/>
    <mergeCell ref="Y1:Y2"/>
    <mergeCell ref="Z1:Z2"/>
    <mergeCell ref="U1:U2"/>
    <mergeCell ref="V1:V2"/>
    <mergeCell ref="W1:W2"/>
    <mergeCell ref="X1:X2"/>
    <mergeCell ref="AB1:AB2"/>
    <mergeCell ref="A19:A20"/>
    <mergeCell ref="B19:B20"/>
    <mergeCell ref="D19:D20"/>
    <mergeCell ref="D14:D15"/>
    <mergeCell ref="A14:A15"/>
    <mergeCell ref="A23:A24"/>
    <mergeCell ref="B23:B24"/>
    <mergeCell ref="A25:A26"/>
    <mergeCell ref="B25:B26"/>
    <mergeCell ref="D25:D26"/>
    <mergeCell ref="D23:D24"/>
    <mergeCell ref="A31:A32"/>
    <mergeCell ref="B31:B32"/>
    <mergeCell ref="A27:A28"/>
    <mergeCell ref="B27:B28"/>
    <mergeCell ref="D27:D28"/>
    <mergeCell ref="A29:A30"/>
    <mergeCell ref="B29:B30"/>
    <mergeCell ref="D29:D30"/>
    <mergeCell ref="D31:D32"/>
  </mergeCells>
  <conditionalFormatting sqref="O4:AC32">
    <cfRule type="cellIs" dxfId="5" priority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66998-353D-4E78-A5C2-47530402A741}">
  <dimension ref="A1:AB33"/>
  <sheetViews>
    <sheetView workbookViewId="0">
      <selection activeCell="F14" sqref="F14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20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147" t="s">
        <v>30</v>
      </c>
      <c r="O1" s="147" t="s">
        <v>30</v>
      </c>
      <c r="P1" s="147" t="s">
        <v>30</v>
      </c>
      <c r="Q1" s="147" t="s">
        <v>30</v>
      </c>
      <c r="R1" s="147" t="s">
        <v>30</v>
      </c>
      <c r="S1" s="147" t="s">
        <v>30</v>
      </c>
      <c r="T1" s="147" t="s">
        <v>30</v>
      </c>
      <c r="U1" s="147" t="s">
        <v>30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13.7" customHeight="1" x14ac:dyDescent="0.2">
      <c r="A2" s="148" t="s">
        <v>72</v>
      </c>
      <c r="B2" s="149"/>
      <c r="C2" s="149"/>
      <c r="D2" s="149"/>
      <c r="E2" s="149"/>
      <c r="F2" s="149"/>
      <c r="G2" s="149"/>
      <c r="H2" s="149"/>
      <c r="I2" s="149"/>
      <c r="J2" s="150"/>
      <c r="K2" s="154" t="s">
        <v>97</v>
      </c>
      <c r="L2" s="155"/>
      <c r="M2" s="156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28" s="26" customFormat="1" ht="25.5" x14ac:dyDescent="0.2">
      <c r="A3" s="19" t="s">
        <v>5</v>
      </c>
      <c r="B3" s="19" t="s">
        <v>18</v>
      </c>
      <c r="C3" s="19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25" t="s">
        <v>1</v>
      </c>
      <c r="O3" s="25" t="s">
        <v>1</v>
      </c>
      <c r="P3" s="25" t="s">
        <v>1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0</v>
      </c>
      <c r="L4" s="33">
        <f>K4-(SUM(N4:AB4))</f>
        <v>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0</v>
      </c>
      <c r="L5" s="33">
        <f t="shared" ref="L5:L32" si="1">K5-(SUM(N5:AB5))</f>
        <v>0</v>
      </c>
      <c r="M5" s="34" t="str">
        <f t="shared" si="0"/>
        <v>OK</v>
      </c>
      <c r="N5" s="35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0</v>
      </c>
      <c r="L6" s="33">
        <f t="shared" si="1"/>
        <v>0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0</v>
      </c>
      <c r="L7" s="33">
        <f t="shared" si="1"/>
        <v>0</v>
      </c>
      <c r="M7" s="34" t="str">
        <f t="shared" si="0"/>
        <v>OK</v>
      </c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0</v>
      </c>
      <c r="L8" s="33">
        <f t="shared" si="1"/>
        <v>0</v>
      </c>
      <c r="M8" s="34" t="str">
        <f t="shared" si="0"/>
        <v>OK</v>
      </c>
      <c r="N8" s="35"/>
      <c r="O8" s="35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0</v>
      </c>
      <c r="L10" s="33">
        <f t="shared" si="1"/>
        <v>0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0</v>
      </c>
      <c r="L11" s="33">
        <f t="shared" si="1"/>
        <v>0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0</v>
      </c>
      <c r="L12" s="33">
        <f t="shared" si="1"/>
        <v>0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0</v>
      </c>
      <c r="L13" s="33">
        <f t="shared" si="1"/>
        <v>0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0</v>
      </c>
      <c r="L14" s="33">
        <f t="shared" si="1"/>
        <v>0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0</v>
      </c>
      <c r="L15" s="33">
        <f t="shared" si="1"/>
        <v>0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0</v>
      </c>
      <c r="L16" s="33">
        <f t="shared" si="1"/>
        <v>0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0</v>
      </c>
      <c r="L17" s="33">
        <f t="shared" si="1"/>
        <v>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153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0</v>
      </c>
      <c r="L18" s="33">
        <f t="shared" si="1"/>
        <v>0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0</v>
      </c>
      <c r="L19" s="33">
        <f t="shared" si="1"/>
        <v>0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0</v>
      </c>
      <c r="L20" s="33">
        <f t="shared" si="1"/>
        <v>0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0</v>
      </c>
      <c r="L22" s="33">
        <f t="shared" si="1"/>
        <v>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0</v>
      </c>
      <c r="L23" s="33">
        <f t="shared" si="1"/>
        <v>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0</v>
      </c>
      <c r="L25" s="33">
        <f t="shared" si="1"/>
        <v>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0</v>
      </c>
      <c r="L26" s="33">
        <f t="shared" si="1"/>
        <v>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200</v>
      </c>
      <c r="L27" s="33">
        <f t="shared" si="1"/>
        <v>200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0</v>
      </c>
      <c r="L28" s="33">
        <f t="shared" si="1"/>
        <v>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200</v>
      </c>
      <c r="L29" s="33">
        <f t="shared" si="1"/>
        <v>200</v>
      </c>
      <c r="M29" s="34" t="str">
        <f t="shared" si="0"/>
        <v>OK</v>
      </c>
      <c r="N29" s="35"/>
      <c r="O29" s="35"/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0</v>
      </c>
      <c r="L30" s="33">
        <f t="shared" si="1"/>
        <v>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300</v>
      </c>
      <c r="L31" s="33">
        <f t="shared" si="1"/>
        <v>300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0</v>
      </c>
      <c r="L32" s="33">
        <f t="shared" si="1"/>
        <v>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4:28" x14ac:dyDescent="0.2">
      <c r="N33" s="69">
        <f t="shared" ref="N33:AB33" si="2">SUMPRODUCT($J$4:$J$32,N4:N32)</f>
        <v>0</v>
      </c>
      <c r="O33" s="61">
        <f t="shared" si="2"/>
        <v>0</v>
      </c>
      <c r="P33" s="61">
        <f t="shared" si="2"/>
        <v>0</v>
      </c>
      <c r="Q33" s="61">
        <f t="shared" si="2"/>
        <v>0</v>
      </c>
      <c r="R33" s="61">
        <f t="shared" si="2"/>
        <v>0</v>
      </c>
      <c r="S33" s="61">
        <f t="shared" si="2"/>
        <v>0</v>
      </c>
      <c r="T33" s="61">
        <f t="shared" si="2"/>
        <v>0</v>
      </c>
      <c r="U33" s="61">
        <f t="shared" si="2"/>
        <v>0</v>
      </c>
      <c r="V33" s="61">
        <f t="shared" si="2"/>
        <v>0</v>
      </c>
      <c r="W33" s="61">
        <f t="shared" si="2"/>
        <v>0</v>
      </c>
      <c r="X33" s="61">
        <f t="shared" si="2"/>
        <v>0</v>
      </c>
      <c r="Y33" s="61">
        <f t="shared" si="2"/>
        <v>0</v>
      </c>
      <c r="Z33" s="61">
        <f t="shared" si="2"/>
        <v>0</v>
      </c>
      <c r="AA33" s="61">
        <f t="shared" si="2"/>
        <v>0</v>
      </c>
      <c r="AB33" s="61">
        <f t="shared" si="2"/>
        <v>0</v>
      </c>
    </row>
  </sheetData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11BB6-5C85-424D-93AD-EF6E288308E0}">
  <dimension ref="A1:AB33"/>
  <sheetViews>
    <sheetView zoomScale="85" zoomScaleNormal="85" workbookViewId="0">
      <selection activeCell="N1" sqref="N1:N3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53.4257812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161" t="s">
        <v>98</v>
      </c>
      <c r="O1" s="147" t="s">
        <v>30</v>
      </c>
      <c r="P1" s="147" t="s">
        <v>30</v>
      </c>
      <c r="Q1" s="147" t="s">
        <v>30</v>
      </c>
      <c r="R1" s="147" t="s">
        <v>30</v>
      </c>
      <c r="S1" s="147" t="s">
        <v>30</v>
      </c>
      <c r="T1" s="147" t="s">
        <v>30</v>
      </c>
      <c r="U1" s="147" t="s">
        <v>30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13.7" customHeight="1" x14ac:dyDescent="0.2">
      <c r="A2" s="148" t="s">
        <v>71</v>
      </c>
      <c r="B2" s="149"/>
      <c r="C2" s="149"/>
      <c r="D2" s="149"/>
      <c r="E2" s="149"/>
      <c r="F2" s="149"/>
      <c r="G2" s="149"/>
      <c r="H2" s="149"/>
      <c r="I2" s="149"/>
      <c r="J2" s="150"/>
      <c r="K2" s="154" t="s">
        <v>97</v>
      </c>
      <c r="L2" s="155"/>
      <c r="M2" s="156"/>
      <c r="N2" s="161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1">
        <v>45440</v>
      </c>
      <c r="O3" s="25" t="s">
        <v>1</v>
      </c>
      <c r="P3" s="25" t="s">
        <v>1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0</v>
      </c>
      <c r="L4" s="33">
        <f>K4-(SUM(N4:AB4))</f>
        <v>0</v>
      </c>
      <c r="M4" s="34" t="str">
        <f t="shared" ref="M4:M32" si="0">IF(L4&lt;0,"ATENÇÃO","OK")</f>
        <v>OK</v>
      </c>
      <c r="N4" s="90"/>
      <c r="O4" s="90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0</v>
      </c>
      <c r="L5" s="33">
        <f t="shared" ref="L5:L32" si="1">K5-(SUM(N5:AB5))</f>
        <v>0</v>
      </c>
      <c r="M5" s="34" t="str">
        <f t="shared" si="0"/>
        <v>OK</v>
      </c>
      <c r="N5" s="90"/>
      <c r="O5" s="90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</row>
    <row r="6" spans="1:28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0</v>
      </c>
      <c r="L6" s="33">
        <f t="shared" si="1"/>
        <v>0</v>
      </c>
      <c r="M6" s="34" t="str">
        <f t="shared" si="0"/>
        <v>OK</v>
      </c>
      <c r="N6" s="90"/>
      <c r="O6" s="90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</row>
    <row r="7" spans="1:28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3</v>
      </c>
      <c r="L7" s="33">
        <f t="shared" si="1"/>
        <v>3</v>
      </c>
      <c r="M7" s="34" t="str">
        <f t="shared" si="0"/>
        <v>OK</v>
      </c>
      <c r="N7" s="90"/>
      <c r="O7" s="90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</row>
    <row r="8" spans="1:28" ht="150.7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15</v>
      </c>
      <c r="L8" s="33">
        <f t="shared" si="1"/>
        <v>5</v>
      </c>
      <c r="M8" s="34" t="str">
        <f t="shared" si="0"/>
        <v>OK</v>
      </c>
      <c r="N8" s="90">
        <v>10</v>
      </c>
      <c r="O8" s="90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</row>
    <row r="9" spans="1:28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90"/>
      <c r="O9" s="90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</row>
    <row r="10" spans="1:28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0</v>
      </c>
      <c r="L10" s="33">
        <f t="shared" si="1"/>
        <v>0</v>
      </c>
      <c r="M10" s="34" t="str">
        <f t="shared" si="0"/>
        <v>OK</v>
      </c>
      <c r="N10" s="90"/>
      <c r="O10" s="90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</row>
    <row r="11" spans="1:28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0</v>
      </c>
      <c r="L11" s="33">
        <f t="shared" si="1"/>
        <v>0</v>
      </c>
      <c r="M11" s="34" t="str">
        <f t="shared" si="0"/>
        <v>OK</v>
      </c>
      <c r="N11" s="90"/>
      <c r="O11" s="90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</row>
    <row r="12" spans="1:28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0</v>
      </c>
      <c r="L12" s="33">
        <f t="shared" si="1"/>
        <v>0</v>
      </c>
      <c r="M12" s="34" t="str">
        <f t="shared" si="0"/>
        <v>OK</v>
      </c>
      <c r="N12" s="90"/>
      <c r="O12" s="90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</row>
    <row r="13" spans="1:28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2</v>
      </c>
      <c r="L13" s="33">
        <f t="shared" si="1"/>
        <v>2</v>
      </c>
      <c r="M13" s="34" t="str">
        <f t="shared" si="0"/>
        <v>OK</v>
      </c>
      <c r="N13" s="90"/>
      <c r="O13" s="90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</row>
    <row r="14" spans="1:28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50</v>
      </c>
      <c r="L14" s="33">
        <f t="shared" si="1"/>
        <v>50</v>
      </c>
      <c r="M14" s="34" t="str">
        <f t="shared" si="0"/>
        <v>OK</v>
      </c>
      <c r="N14" s="90"/>
      <c r="O14" s="90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</row>
    <row r="15" spans="1:28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0</v>
      </c>
      <c r="L15" s="33">
        <f t="shared" si="1"/>
        <v>0</v>
      </c>
      <c r="M15" s="34" t="str">
        <f t="shared" si="0"/>
        <v>OK</v>
      </c>
      <c r="N15" s="90"/>
      <c r="O15" s="90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80</v>
      </c>
      <c r="L16" s="33">
        <f t="shared" si="1"/>
        <v>80</v>
      </c>
      <c r="M16" s="34" t="str">
        <f t="shared" si="0"/>
        <v>OK</v>
      </c>
      <c r="N16" s="90"/>
      <c r="O16" s="90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20</v>
      </c>
      <c r="L17" s="33">
        <f t="shared" si="1"/>
        <v>20</v>
      </c>
      <c r="M17" s="34" t="str">
        <f t="shared" si="0"/>
        <v>OK</v>
      </c>
      <c r="N17" s="90"/>
      <c r="O17" s="90"/>
      <c r="P17" s="95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</row>
    <row r="18" spans="1:28" ht="63.75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30</v>
      </c>
      <c r="L18" s="33">
        <f t="shared" si="1"/>
        <v>30</v>
      </c>
      <c r="M18" s="34" t="str">
        <f t="shared" si="0"/>
        <v>OK</v>
      </c>
      <c r="N18" s="90"/>
      <c r="O18" s="90"/>
      <c r="P18" s="95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</row>
    <row r="19" spans="1:28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0</v>
      </c>
      <c r="L19" s="33">
        <f t="shared" si="1"/>
        <v>0</v>
      </c>
      <c r="M19" s="34" t="str">
        <f t="shared" si="0"/>
        <v>OK</v>
      </c>
      <c r="N19" s="90"/>
      <c r="O19" s="90"/>
      <c r="P19" s="95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</row>
    <row r="20" spans="1:28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0</v>
      </c>
      <c r="L20" s="33">
        <f t="shared" si="1"/>
        <v>0</v>
      </c>
      <c r="M20" s="34" t="str">
        <f t="shared" si="0"/>
        <v>OK</v>
      </c>
      <c r="N20" s="90"/>
      <c r="O20" s="90"/>
      <c r="P20" s="95"/>
      <c r="Q20" s="92"/>
      <c r="R20" s="92"/>
      <c r="S20" s="95"/>
      <c r="T20" s="92"/>
      <c r="U20" s="92"/>
      <c r="V20" s="92"/>
      <c r="W20" s="92"/>
      <c r="X20" s="92"/>
      <c r="Y20" s="92"/>
      <c r="Z20" s="92"/>
      <c r="AA20" s="92"/>
      <c r="AB20" s="92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50</v>
      </c>
      <c r="L21" s="33">
        <f t="shared" si="1"/>
        <v>50</v>
      </c>
      <c r="M21" s="34" t="str">
        <f t="shared" si="0"/>
        <v>OK</v>
      </c>
      <c r="N21" s="90"/>
      <c r="O21" s="90"/>
      <c r="P21" s="95"/>
      <c r="Q21" s="92"/>
      <c r="R21" s="92"/>
      <c r="S21" s="95"/>
      <c r="T21" s="92"/>
      <c r="U21" s="92"/>
      <c r="V21" s="92"/>
      <c r="W21" s="92"/>
      <c r="X21" s="92"/>
      <c r="Y21" s="92"/>
      <c r="Z21" s="92"/>
      <c r="AA21" s="92"/>
      <c r="AB21" s="92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0</v>
      </c>
      <c r="L22" s="33">
        <f t="shared" si="1"/>
        <v>0</v>
      </c>
      <c r="M22" s="34" t="str">
        <f t="shared" si="0"/>
        <v>OK</v>
      </c>
      <c r="N22" s="90"/>
      <c r="O22" s="90"/>
      <c r="P22" s="95"/>
      <c r="Q22" s="92"/>
      <c r="R22" s="92"/>
      <c r="S22" s="95"/>
      <c r="T22" s="92"/>
      <c r="U22" s="92"/>
      <c r="V22" s="92"/>
      <c r="W22" s="92"/>
      <c r="X22" s="92"/>
      <c r="Y22" s="92"/>
      <c r="Z22" s="92"/>
      <c r="AA22" s="92"/>
      <c r="AB22" s="92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100</v>
      </c>
      <c r="L23" s="33">
        <f t="shared" si="1"/>
        <v>100</v>
      </c>
      <c r="M23" s="34" t="str">
        <f t="shared" si="0"/>
        <v>OK</v>
      </c>
      <c r="N23" s="90"/>
      <c r="O23" s="90"/>
      <c r="P23" s="95"/>
      <c r="Q23" s="92"/>
      <c r="R23" s="92"/>
      <c r="S23" s="95"/>
      <c r="T23" s="92"/>
      <c r="U23" s="92"/>
      <c r="V23" s="92"/>
      <c r="W23" s="92"/>
      <c r="X23" s="92"/>
      <c r="Y23" s="92"/>
      <c r="Z23" s="92"/>
      <c r="AA23" s="92"/>
      <c r="AB23" s="92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 t="shared" si="1"/>
        <v>0</v>
      </c>
      <c r="M24" s="34" t="str">
        <f t="shared" si="0"/>
        <v>OK</v>
      </c>
      <c r="N24" s="90"/>
      <c r="O24" s="90"/>
      <c r="P24" s="95"/>
      <c r="Q24" s="92"/>
      <c r="R24" s="92"/>
      <c r="S24" s="95"/>
      <c r="T24" s="92"/>
      <c r="U24" s="92"/>
      <c r="V24" s="92"/>
      <c r="W24" s="92"/>
      <c r="X24" s="92"/>
      <c r="Y24" s="92"/>
      <c r="Z24" s="92"/>
      <c r="AA24" s="92"/>
      <c r="AB24" s="92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0</v>
      </c>
      <c r="L25" s="33">
        <f t="shared" si="1"/>
        <v>0</v>
      </c>
      <c r="M25" s="34" t="str">
        <f t="shared" si="0"/>
        <v>OK</v>
      </c>
      <c r="N25" s="90"/>
      <c r="O25" s="90"/>
      <c r="P25" s="95"/>
      <c r="Q25" s="92"/>
      <c r="R25" s="92"/>
      <c r="S25" s="95"/>
      <c r="T25" s="92"/>
      <c r="U25" s="92"/>
      <c r="V25" s="92"/>
      <c r="W25" s="92"/>
      <c r="X25" s="92"/>
      <c r="Y25" s="92"/>
      <c r="Z25" s="92"/>
      <c r="AA25" s="92"/>
      <c r="AB25" s="92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500</v>
      </c>
      <c r="L26" s="33">
        <f t="shared" si="1"/>
        <v>500</v>
      </c>
      <c r="M26" s="34" t="str">
        <f t="shared" si="0"/>
        <v>OK</v>
      </c>
      <c r="N26" s="90"/>
      <c r="O26" s="90"/>
      <c r="P26" s="95"/>
      <c r="Q26" s="92"/>
      <c r="R26" s="92"/>
      <c r="S26" s="95"/>
      <c r="T26" s="92"/>
      <c r="U26" s="92"/>
      <c r="V26" s="92"/>
      <c r="W26" s="92"/>
      <c r="X26" s="92"/>
      <c r="Y26" s="92"/>
      <c r="Z26" s="92"/>
      <c r="AA26" s="92"/>
      <c r="AB26" s="92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0</v>
      </c>
      <c r="L27" s="33">
        <f t="shared" si="1"/>
        <v>0</v>
      </c>
      <c r="M27" s="34" t="str">
        <f t="shared" si="0"/>
        <v>OK</v>
      </c>
      <c r="N27" s="90"/>
      <c r="O27" s="90"/>
      <c r="P27" s="95"/>
      <c r="Q27" s="92"/>
      <c r="R27" s="92"/>
      <c r="S27" s="95"/>
      <c r="T27" s="92"/>
      <c r="U27" s="92"/>
      <c r="V27" s="92"/>
      <c r="W27" s="92"/>
      <c r="X27" s="92"/>
      <c r="Y27" s="92"/>
      <c r="Z27" s="92"/>
      <c r="AA27" s="92"/>
      <c r="AB27" s="92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0</v>
      </c>
      <c r="L28" s="33">
        <f t="shared" si="1"/>
        <v>0</v>
      </c>
      <c r="M28" s="34" t="str">
        <f t="shared" si="0"/>
        <v>OK</v>
      </c>
      <c r="N28" s="90"/>
      <c r="O28" s="90"/>
      <c r="P28" s="95"/>
      <c r="Q28" s="92"/>
      <c r="R28" s="92"/>
      <c r="S28" s="95"/>
      <c r="T28" s="92"/>
      <c r="U28" s="92"/>
      <c r="V28" s="92"/>
      <c r="W28" s="92"/>
      <c r="X28" s="92"/>
      <c r="Y28" s="92"/>
      <c r="Z28" s="92"/>
      <c r="AA28" s="92"/>
      <c r="AB28" s="92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0</v>
      </c>
      <c r="L29" s="33">
        <f t="shared" si="1"/>
        <v>0</v>
      </c>
      <c r="M29" s="34" t="str">
        <f t="shared" si="0"/>
        <v>OK</v>
      </c>
      <c r="N29" s="90"/>
      <c r="O29" s="90"/>
      <c r="P29" s="95"/>
      <c r="Q29" s="92"/>
      <c r="R29" s="92"/>
      <c r="S29" s="95"/>
      <c r="T29" s="92"/>
      <c r="U29" s="92"/>
      <c r="V29" s="92"/>
      <c r="W29" s="92"/>
      <c r="X29" s="92"/>
      <c r="Y29" s="92"/>
      <c r="Z29" s="92"/>
      <c r="AA29" s="92"/>
      <c r="AB29" s="92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0</v>
      </c>
      <c r="L30" s="33">
        <f t="shared" si="1"/>
        <v>0</v>
      </c>
      <c r="M30" s="34" t="str">
        <f t="shared" si="0"/>
        <v>OK</v>
      </c>
      <c r="N30" s="90"/>
      <c r="O30" s="90"/>
      <c r="P30" s="95"/>
      <c r="Q30" s="92"/>
      <c r="R30" s="92"/>
      <c r="S30" s="95"/>
      <c r="T30" s="92"/>
      <c r="U30" s="92"/>
      <c r="V30" s="92"/>
      <c r="W30" s="92"/>
      <c r="X30" s="92"/>
      <c r="Y30" s="92"/>
      <c r="Z30" s="92"/>
      <c r="AA30" s="92"/>
      <c r="AB30" s="92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0</v>
      </c>
      <c r="L31" s="33">
        <f t="shared" si="1"/>
        <v>0</v>
      </c>
      <c r="M31" s="34" t="str">
        <f t="shared" si="0"/>
        <v>OK</v>
      </c>
      <c r="N31" s="90"/>
      <c r="O31" s="90"/>
      <c r="P31" s="95"/>
      <c r="Q31" s="92"/>
      <c r="R31" s="92"/>
      <c r="S31" s="95"/>
      <c r="T31" s="92"/>
      <c r="U31" s="92"/>
      <c r="V31" s="92"/>
      <c r="W31" s="92"/>
      <c r="X31" s="92"/>
      <c r="Y31" s="92"/>
      <c r="Z31" s="92"/>
      <c r="AA31" s="92"/>
      <c r="AB31" s="92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3000</v>
      </c>
      <c r="L32" s="33">
        <f t="shared" si="1"/>
        <v>3000</v>
      </c>
      <c r="M32" s="34" t="str">
        <f t="shared" si="0"/>
        <v>OK</v>
      </c>
      <c r="N32" s="90"/>
      <c r="O32" s="90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</row>
    <row r="33" spans="14:28" x14ac:dyDescent="0.2">
      <c r="N33" s="69">
        <f t="shared" ref="N33:AB33" si="2">SUMPRODUCT($J$4:$J$32,N4:N32)</f>
        <v>304</v>
      </c>
      <c r="O33" s="61">
        <f t="shared" si="2"/>
        <v>0</v>
      </c>
      <c r="P33" s="61">
        <f t="shared" si="2"/>
        <v>0</v>
      </c>
      <c r="Q33" s="61">
        <f t="shared" si="2"/>
        <v>0</v>
      </c>
      <c r="R33" s="61">
        <f t="shared" si="2"/>
        <v>0</v>
      </c>
      <c r="S33" s="61">
        <f t="shared" si="2"/>
        <v>0</v>
      </c>
      <c r="T33" s="61">
        <f t="shared" si="2"/>
        <v>0</v>
      </c>
      <c r="U33" s="61">
        <f t="shared" si="2"/>
        <v>0</v>
      </c>
      <c r="V33" s="61">
        <f t="shared" si="2"/>
        <v>0</v>
      </c>
      <c r="W33" s="61">
        <f t="shared" si="2"/>
        <v>0</v>
      </c>
      <c r="X33" s="61">
        <f t="shared" si="2"/>
        <v>0</v>
      </c>
      <c r="Y33" s="61">
        <f t="shared" si="2"/>
        <v>0</v>
      </c>
      <c r="Z33" s="61">
        <f t="shared" si="2"/>
        <v>0</v>
      </c>
      <c r="AA33" s="61">
        <f t="shared" si="2"/>
        <v>0</v>
      </c>
      <c r="AB33" s="61">
        <f t="shared" si="2"/>
        <v>0</v>
      </c>
    </row>
  </sheetData>
  <autoFilter ref="A3:AB33" xr:uid="{72711BB6-5C85-424D-93AD-EF6E288308E0}"/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conditionalFormatting sqref="N4:AB32">
    <cfRule type="cellIs" dxfId="4" priority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94F79-591D-4EE5-83B8-4FB0F16CB343}">
  <dimension ref="A1:AB36"/>
  <sheetViews>
    <sheetView topLeftCell="A19" workbookViewId="0">
      <selection activeCell="M36" sqref="M36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30.4257812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147" t="s">
        <v>100</v>
      </c>
      <c r="O1" s="147" t="s">
        <v>103</v>
      </c>
      <c r="P1" s="147" t="s">
        <v>30</v>
      </c>
      <c r="Q1" s="147" t="s">
        <v>30</v>
      </c>
      <c r="R1" s="147" t="s">
        <v>30</v>
      </c>
      <c r="S1" s="147" t="s">
        <v>30</v>
      </c>
      <c r="T1" s="147" t="s">
        <v>30</v>
      </c>
      <c r="U1" s="147" t="s">
        <v>30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13.7" customHeight="1" x14ac:dyDescent="0.2">
      <c r="A2" s="148" t="s">
        <v>74</v>
      </c>
      <c r="B2" s="149"/>
      <c r="C2" s="149"/>
      <c r="D2" s="149"/>
      <c r="E2" s="149"/>
      <c r="F2" s="149"/>
      <c r="G2" s="149"/>
      <c r="H2" s="149"/>
      <c r="I2" s="149"/>
      <c r="J2" s="150"/>
      <c r="K2" s="154" t="s">
        <v>97</v>
      </c>
      <c r="L2" s="155"/>
      <c r="M2" s="156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79">
        <v>45490</v>
      </c>
      <c r="O3" s="79">
        <v>45497</v>
      </c>
      <c r="P3" s="25" t="s">
        <v>1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0</v>
      </c>
      <c r="L4" s="33">
        <f>K4-(SUM(N4:AB4))</f>
        <v>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20</v>
      </c>
      <c r="L5" s="33">
        <f t="shared" ref="L5:L32" si="1">K5-(SUM(N5:AB5))</f>
        <v>11</v>
      </c>
      <c r="M5" s="34" t="str">
        <f t="shared" si="0"/>
        <v>OK</v>
      </c>
      <c r="N5" s="35"/>
      <c r="O5" s="97">
        <v>9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0</v>
      </c>
      <c r="L6" s="33">
        <f t="shared" si="1"/>
        <v>0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0</v>
      </c>
      <c r="L7" s="33">
        <f t="shared" si="1"/>
        <v>0</v>
      </c>
      <c r="M7" s="34" t="str">
        <f t="shared" si="0"/>
        <v>OK</v>
      </c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20</v>
      </c>
      <c r="L8" s="33">
        <f t="shared" si="1"/>
        <v>11</v>
      </c>
      <c r="M8" s="34" t="str">
        <f t="shared" si="0"/>
        <v>OK</v>
      </c>
      <c r="N8" s="35"/>
      <c r="O8" s="97">
        <v>9</v>
      </c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0</v>
      </c>
      <c r="L10" s="33">
        <f t="shared" si="1"/>
        <v>0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0</v>
      </c>
      <c r="L11" s="33">
        <f t="shared" si="1"/>
        <v>0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0</v>
      </c>
      <c r="L12" s="33">
        <f t="shared" si="1"/>
        <v>0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f>0+1</f>
        <v>1</v>
      </c>
      <c r="L13" s="33">
        <f t="shared" si="1"/>
        <v>0</v>
      </c>
      <c r="M13" s="34" t="str">
        <f t="shared" si="0"/>
        <v>OK</v>
      </c>
      <c r="N13" s="98">
        <v>1</v>
      </c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0</v>
      </c>
      <c r="L14" s="33">
        <f t="shared" si="1"/>
        <v>0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0</v>
      </c>
      <c r="L15" s="33">
        <f t="shared" si="1"/>
        <v>0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0</v>
      </c>
      <c r="L16" s="33">
        <f t="shared" si="1"/>
        <v>0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0</v>
      </c>
      <c r="L17" s="33">
        <f t="shared" si="1"/>
        <v>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102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0</v>
      </c>
      <c r="L18" s="33">
        <f t="shared" si="1"/>
        <v>0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0</v>
      </c>
      <c r="L19" s="33">
        <f t="shared" si="1"/>
        <v>0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0</v>
      </c>
      <c r="L20" s="33">
        <f t="shared" si="1"/>
        <v>0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500</v>
      </c>
      <c r="L22" s="33">
        <f t="shared" si="1"/>
        <v>0</v>
      </c>
      <c r="M22" s="34" t="str">
        <f t="shared" si="0"/>
        <v>OK</v>
      </c>
      <c r="N22" s="90"/>
      <c r="O22" s="105">
        <v>500</v>
      </c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15</v>
      </c>
      <c r="L23" s="33">
        <f t="shared" si="1"/>
        <v>15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10</v>
      </c>
      <c r="L25" s="33">
        <f t="shared" si="1"/>
        <v>10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0</v>
      </c>
      <c r="L26" s="33">
        <f t="shared" si="1"/>
        <v>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500</v>
      </c>
      <c r="L27" s="33">
        <f t="shared" si="1"/>
        <v>500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0</v>
      </c>
      <c r="L28" s="33">
        <f t="shared" si="1"/>
        <v>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500</v>
      </c>
      <c r="L29" s="33">
        <f t="shared" si="1"/>
        <v>500</v>
      </c>
      <c r="M29" s="34" t="str">
        <f t="shared" si="0"/>
        <v>OK</v>
      </c>
      <c r="N29" s="35"/>
      <c r="O29" s="35"/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0</v>
      </c>
      <c r="L30" s="33">
        <f t="shared" si="1"/>
        <v>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0</v>
      </c>
      <c r="L31" s="33">
        <f t="shared" si="1"/>
        <v>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3000</v>
      </c>
      <c r="L32" s="33">
        <f t="shared" si="1"/>
        <v>3000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4:28" x14ac:dyDescent="0.2">
      <c r="N33" s="69">
        <f t="shared" ref="N33:AB33" si="2">SUMPRODUCT($J$4:$J$32,N4:N32)</f>
        <v>1749</v>
      </c>
      <c r="O33" s="61">
        <f t="shared" si="2"/>
        <v>838.09999999999991</v>
      </c>
      <c r="P33" s="61">
        <f t="shared" si="2"/>
        <v>0</v>
      </c>
      <c r="Q33" s="61">
        <f t="shared" si="2"/>
        <v>0</v>
      </c>
      <c r="R33" s="61">
        <f t="shared" si="2"/>
        <v>0</v>
      </c>
      <c r="S33" s="61">
        <f t="shared" si="2"/>
        <v>0</v>
      </c>
      <c r="T33" s="61">
        <f t="shared" si="2"/>
        <v>0</v>
      </c>
      <c r="U33" s="61">
        <f t="shared" si="2"/>
        <v>0</v>
      </c>
      <c r="V33" s="61">
        <f t="shared" si="2"/>
        <v>0</v>
      </c>
      <c r="W33" s="61">
        <f t="shared" si="2"/>
        <v>0</v>
      </c>
      <c r="X33" s="61">
        <f t="shared" si="2"/>
        <v>0</v>
      </c>
      <c r="Y33" s="61">
        <f t="shared" si="2"/>
        <v>0</v>
      </c>
      <c r="Z33" s="61">
        <f t="shared" si="2"/>
        <v>0</v>
      </c>
      <c r="AA33" s="61">
        <f t="shared" si="2"/>
        <v>0</v>
      </c>
      <c r="AB33" s="61">
        <f t="shared" si="2"/>
        <v>0</v>
      </c>
    </row>
    <row r="34" spans="14:28" x14ac:dyDescent="0.2">
      <c r="O34" s="96"/>
    </row>
    <row r="35" spans="14:28" x14ac:dyDescent="0.2">
      <c r="O35" s="96"/>
    </row>
    <row r="36" spans="14:28" x14ac:dyDescent="0.2">
      <c r="O36" s="96"/>
    </row>
  </sheetData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93244-A607-43FF-9103-9D6980D29074}">
  <dimension ref="A1:AB33"/>
  <sheetViews>
    <sheetView topLeftCell="A19" zoomScale="90" zoomScaleNormal="90" workbookViewId="0">
      <selection activeCell="H40" sqref="H40"/>
    </sheetView>
  </sheetViews>
  <sheetFormatPr defaultColWidth="9.7109375" defaultRowHeight="12.75" x14ac:dyDescent="0.2"/>
  <cols>
    <col min="1" max="1" width="7.7109375" style="55" customWidth="1"/>
    <col min="2" max="2" width="7.42578125" style="55" customWidth="1"/>
    <col min="3" max="3" width="5.5703125" style="55" bestFit="1" customWidth="1"/>
    <col min="4" max="4" width="31.570312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117" customWidth="1"/>
    <col min="16" max="17" width="13.7109375" style="94" customWidth="1"/>
    <col min="18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147" t="s">
        <v>109</v>
      </c>
      <c r="O1" s="147" t="s">
        <v>110</v>
      </c>
      <c r="P1" s="147" t="s">
        <v>111</v>
      </c>
      <c r="Q1" s="147" t="s">
        <v>112</v>
      </c>
      <c r="R1" s="147" t="s">
        <v>30</v>
      </c>
      <c r="S1" s="147" t="s">
        <v>30</v>
      </c>
      <c r="T1" s="147" t="s">
        <v>30</v>
      </c>
      <c r="U1" s="147" t="s">
        <v>30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12.75" customHeight="1" x14ac:dyDescent="0.2">
      <c r="A2" s="148" t="s">
        <v>75</v>
      </c>
      <c r="B2" s="149"/>
      <c r="C2" s="149"/>
      <c r="D2" s="149"/>
      <c r="E2" s="149"/>
      <c r="F2" s="149"/>
      <c r="G2" s="149"/>
      <c r="H2" s="149"/>
      <c r="I2" s="149"/>
      <c r="J2" s="150"/>
      <c r="K2" s="154" t="s">
        <v>97</v>
      </c>
      <c r="L2" s="155"/>
      <c r="M2" s="156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79">
        <v>45376</v>
      </c>
      <c r="O3" s="79">
        <v>45440</v>
      </c>
      <c r="P3" s="79">
        <v>45460</v>
      </c>
      <c r="Q3" s="79">
        <v>45478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33</v>
      </c>
      <c r="L4" s="33">
        <f>K4-(SUM(N4:AB4))</f>
        <v>16</v>
      </c>
      <c r="M4" s="34" t="str">
        <f t="shared" ref="M4:M32" si="0">IF(L4&lt;0,"ATENÇÃO","OK")</f>
        <v>OK</v>
      </c>
      <c r="N4" s="112">
        <v>15</v>
      </c>
      <c r="O4" s="37"/>
      <c r="P4" s="38"/>
      <c r="Q4" s="113">
        <v>2</v>
      </c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5</v>
      </c>
      <c r="L5" s="33">
        <f t="shared" ref="L5:L32" si="1">K5-(SUM(N5:AB5))</f>
        <v>5</v>
      </c>
      <c r="M5" s="34" t="str">
        <f t="shared" si="0"/>
        <v>OK</v>
      </c>
      <c r="N5" s="114"/>
      <c r="O5" s="37"/>
      <c r="P5" s="38"/>
      <c r="Q5" s="38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0</v>
      </c>
      <c r="L6" s="33">
        <f t="shared" si="1"/>
        <v>0</v>
      </c>
      <c r="M6" s="34" t="str">
        <f t="shared" si="0"/>
        <v>OK</v>
      </c>
      <c r="N6" s="114"/>
      <c r="O6" s="37"/>
      <c r="P6" s="38"/>
      <c r="Q6" s="38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20</v>
      </c>
      <c r="L7" s="33">
        <f t="shared" si="1"/>
        <v>15</v>
      </c>
      <c r="M7" s="34" t="str">
        <f t="shared" si="0"/>
        <v>OK</v>
      </c>
      <c r="N7" s="112">
        <v>5</v>
      </c>
      <c r="O7" s="37"/>
      <c r="P7" s="38"/>
      <c r="Q7" s="38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f>130-5</f>
        <v>125</v>
      </c>
      <c r="L8" s="33">
        <f t="shared" si="1"/>
        <v>86</v>
      </c>
      <c r="M8" s="34" t="str">
        <f t="shared" si="0"/>
        <v>OK</v>
      </c>
      <c r="N8" s="112">
        <v>30</v>
      </c>
      <c r="O8" s="37"/>
      <c r="P8" s="38"/>
      <c r="Q8" s="113">
        <v>9</v>
      </c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114"/>
      <c r="O9" s="37"/>
      <c r="P9" s="38"/>
      <c r="Q9" s="38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0</v>
      </c>
      <c r="L10" s="33">
        <f t="shared" si="1"/>
        <v>0</v>
      </c>
      <c r="M10" s="34" t="str">
        <f t="shared" si="0"/>
        <v>OK</v>
      </c>
      <c r="N10" s="114"/>
      <c r="O10" s="37"/>
      <c r="P10" s="38"/>
      <c r="Q10" s="38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0</v>
      </c>
      <c r="L11" s="33">
        <f t="shared" si="1"/>
        <v>0</v>
      </c>
      <c r="M11" s="34" t="str">
        <f t="shared" si="0"/>
        <v>OK</v>
      </c>
      <c r="N11" s="114"/>
      <c r="O11" s="37"/>
      <c r="P11" s="38"/>
      <c r="Q11" s="38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22</v>
      </c>
      <c r="L12" s="33">
        <f t="shared" si="1"/>
        <v>20</v>
      </c>
      <c r="M12" s="34" t="str">
        <f t="shared" si="0"/>
        <v>OK</v>
      </c>
      <c r="N12" s="114"/>
      <c r="O12" s="105">
        <v>2</v>
      </c>
      <c r="P12" s="38"/>
      <c r="Q12" s="38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f>10-1</f>
        <v>9</v>
      </c>
      <c r="L13" s="33">
        <f t="shared" si="1"/>
        <v>9</v>
      </c>
      <c r="M13" s="34" t="str">
        <f t="shared" si="0"/>
        <v>OK</v>
      </c>
      <c r="N13" s="114"/>
      <c r="O13" s="37"/>
      <c r="P13" s="38"/>
      <c r="Q13" s="38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314</v>
      </c>
      <c r="L14" s="33">
        <f t="shared" si="1"/>
        <v>295</v>
      </c>
      <c r="M14" s="34" t="str">
        <f t="shared" si="0"/>
        <v>OK</v>
      </c>
      <c r="N14" s="114"/>
      <c r="O14" s="37"/>
      <c r="P14" s="113">
        <v>19</v>
      </c>
      <c r="Q14" s="38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50</v>
      </c>
      <c r="L15" s="33">
        <f t="shared" si="1"/>
        <v>50</v>
      </c>
      <c r="M15" s="34" t="str">
        <f t="shared" si="0"/>
        <v>OK</v>
      </c>
      <c r="N15" s="114"/>
      <c r="O15" s="37"/>
      <c r="P15" s="38"/>
      <c r="Q15" s="38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160</v>
      </c>
      <c r="L16" s="33">
        <f t="shared" si="1"/>
        <v>160</v>
      </c>
      <c r="M16" s="34" t="str">
        <f t="shared" si="0"/>
        <v>OK</v>
      </c>
      <c r="N16" s="114"/>
      <c r="O16" s="37"/>
      <c r="P16" s="38"/>
      <c r="Q16" s="38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360</v>
      </c>
      <c r="L17" s="33">
        <f t="shared" si="1"/>
        <v>360</v>
      </c>
      <c r="M17" s="34" t="str">
        <f t="shared" si="0"/>
        <v>OK</v>
      </c>
      <c r="N17" s="114"/>
      <c r="O17" s="37"/>
      <c r="P17" s="115"/>
      <c r="Q17" s="38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50</v>
      </c>
      <c r="L18" s="33">
        <f t="shared" si="1"/>
        <v>50</v>
      </c>
      <c r="M18" s="34" t="str">
        <f t="shared" si="0"/>
        <v>OK</v>
      </c>
      <c r="N18" s="114"/>
      <c r="O18" s="37"/>
      <c r="P18" s="115"/>
      <c r="Q18" s="38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60</v>
      </c>
      <c r="L19" s="33">
        <f t="shared" si="1"/>
        <v>60</v>
      </c>
      <c r="M19" s="34" t="str">
        <f t="shared" si="0"/>
        <v>OK</v>
      </c>
      <c r="N19" s="114"/>
      <c r="O19" s="37"/>
      <c r="P19" s="115"/>
      <c r="Q19" s="38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110</v>
      </c>
      <c r="L20" s="33">
        <f t="shared" si="1"/>
        <v>110</v>
      </c>
      <c r="M20" s="34" t="str">
        <f t="shared" si="0"/>
        <v>OK</v>
      </c>
      <c r="N20" s="114"/>
      <c r="O20" s="37"/>
      <c r="P20" s="115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60</v>
      </c>
      <c r="L21" s="33">
        <f t="shared" si="1"/>
        <v>60</v>
      </c>
      <c r="M21" s="34" t="str">
        <f t="shared" si="0"/>
        <v>OK</v>
      </c>
      <c r="N21" s="114"/>
      <c r="O21" s="37"/>
      <c r="P21" s="115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500</v>
      </c>
      <c r="L22" s="33">
        <f t="shared" si="1"/>
        <v>500</v>
      </c>
      <c r="M22" s="34" t="str">
        <f t="shared" si="0"/>
        <v>OK</v>
      </c>
      <c r="N22" s="114"/>
      <c r="O22" s="37"/>
      <c r="P22" s="115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60</v>
      </c>
      <c r="L23" s="33">
        <f t="shared" si="1"/>
        <v>60</v>
      </c>
      <c r="M23" s="34" t="str">
        <f t="shared" si="0"/>
        <v>OK</v>
      </c>
      <c r="N23" s="114"/>
      <c r="O23" s="37"/>
      <c r="P23" s="115"/>
      <c r="Q23" s="38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110</v>
      </c>
      <c r="L24" s="33">
        <f t="shared" si="1"/>
        <v>110</v>
      </c>
      <c r="M24" s="34" t="str">
        <f t="shared" si="0"/>
        <v>OK</v>
      </c>
      <c r="N24" s="114"/>
      <c r="O24" s="37"/>
      <c r="P24" s="115"/>
      <c r="Q24" s="38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50</v>
      </c>
      <c r="L25" s="33">
        <f t="shared" si="1"/>
        <v>50</v>
      </c>
      <c r="M25" s="34" t="str">
        <f t="shared" si="0"/>
        <v>OK</v>
      </c>
      <c r="N25" s="114"/>
      <c r="O25" s="37"/>
      <c r="P25" s="115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110</v>
      </c>
      <c r="L26" s="33">
        <f t="shared" si="1"/>
        <v>110</v>
      </c>
      <c r="M26" s="34" t="str">
        <f t="shared" si="0"/>
        <v>OK</v>
      </c>
      <c r="N26" s="114"/>
      <c r="O26" s="37"/>
      <c r="P26" s="115"/>
      <c r="Q26" s="38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110</v>
      </c>
      <c r="L27" s="33">
        <f t="shared" si="1"/>
        <v>110</v>
      </c>
      <c r="M27" s="34" t="str">
        <f t="shared" si="0"/>
        <v>OK</v>
      </c>
      <c r="N27" s="114"/>
      <c r="O27" s="37"/>
      <c r="P27" s="115"/>
      <c r="Q27" s="38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1100</v>
      </c>
      <c r="L28" s="33">
        <f t="shared" si="1"/>
        <v>1100</v>
      </c>
      <c r="M28" s="34" t="str">
        <f t="shared" si="0"/>
        <v>OK</v>
      </c>
      <c r="N28" s="114"/>
      <c r="O28" s="37"/>
      <c r="P28" s="115"/>
      <c r="Q28" s="38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500</v>
      </c>
      <c r="L29" s="33">
        <f t="shared" si="1"/>
        <v>500</v>
      </c>
      <c r="M29" s="34" t="str">
        <f t="shared" si="0"/>
        <v>OK</v>
      </c>
      <c r="N29" s="114"/>
      <c r="O29" s="37"/>
      <c r="P29" s="115"/>
      <c r="Q29" s="38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1500</v>
      </c>
      <c r="L30" s="33">
        <f t="shared" si="1"/>
        <v>1500</v>
      </c>
      <c r="M30" s="34" t="str">
        <f t="shared" si="0"/>
        <v>OK</v>
      </c>
      <c r="N30" s="114"/>
      <c r="O30" s="37"/>
      <c r="P30" s="115"/>
      <c r="Q30" s="38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500</v>
      </c>
      <c r="L31" s="33">
        <f t="shared" si="1"/>
        <v>500</v>
      </c>
      <c r="M31" s="34" t="str">
        <f t="shared" si="0"/>
        <v>OK</v>
      </c>
      <c r="N31" s="114"/>
      <c r="O31" s="37"/>
      <c r="P31" s="115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2000</v>
      </c>
      <c r="L32" s="33">
        <f t="shared" si="1"/>
        <v>2000</v>
      </c>
      <c r="M32" s="34" t="str">
        <f t="shared" si="0"/>
        <v>OK</v>
      </c>
      <c r="N32" s="114"/>
      <c r="O32" s="37"/>
      <c r="P32" s="38"/>
      <c r="Q32" s="38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7918</v>
      </c>
      <c r="L33" s="58">
        <f>SUM(L4:L32)</f>
        <v>7836</v>
      </c>
      <c r="N33" s="118">
        <f>SUMPRODUCT($J$4:$J$32,N4:N32)</f>
        <v>1359.25</v>
      </c>
      <c r="O33" s="116">
        <f t="shared" ref="O33:Q33" si="2">SUMPRODUCT($J$4:$J$32,O4:O32)</f>
        <v>3226</v>
      </c>
      <c r="P33" s="116">
        <f t="shared" si="2"/>
        <v>372.96999999999997</v>
      </c>
      <c r="Q33" s="116">
        <f t="shared" si="2"/>
        <v>297.89999999999998</v>
      </c>
      <c r="R33" s="61">
        <f t="shared" ref="R33:AB33" si="3">SUMPRODUCT($J$4:$J$32,R4:R32)</f>
        <v>0</v>
      </c>
      <c r="S33" s="61">
        <f t="shared" si="3"/>
        <v>0</v>
      </c>
      <c r="T33" s="61">
        <f t="shared" si="3"/>
        <v>0</v>
      </c>
      <c r="U33" s="61">
        <f t="shared" si="3"/>
        <v>0</v>
      </c>
      <c r="V33" s="61">
        <f t="shared" si="3"/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</sheetData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E4DF2-74DE-4531-A2F2-ADA5A4353F83}">
  <dimension ref="A1:AB33"/>
  <sheetViews>
    <sheetView topLeftCell="A25" zoomScale="90" zoomScaleNormal="90" workbookViewId="0">
      <selection activeCell="K8" sqref="K8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36.570312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183" t="s">
        <v>113</v>
      </c>
      <c r="O1" s="183" t="s">
        <v>114</v>
      </c>
      <c r="P1" s="183" t="s">
        <v>115</v>
      </c>
      <c r="Q1" s="147" t="s">
        <v>30</v>
      </c>
      <c r="R1" s="147" t="s">
        <v>30</v>
      </c>
      <c r="S1" s="147" t="s">
        <v>30</v>
      </c>
      <c r="T1" s="147" t="s">
        <v>30</v>
      </c>
      <c r="U1" s="147" t="s">
        <v>30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12.75" customHeight="1" x14ac:dyDescent="0.2">
      <c r="A2" s="148" t="s">
        <v>76</v>
      </c>
      <c r="B2" s="149"/>
      <c r="C2" s="149"/>
      <c r="D2" s="149"/>
      <c r="E2" s="149"/>
      <c r="F2" s="149"/>
      <c r="G2" s="149"/>
      <c r="H2" s="149"/>
      <c r="I2" s="149"/>
      <c r="J2" s="150"/>
      <c r="K2" s="154" t="s">
        <v>97</v>
      </c>
      <c r="L2" s="155"/>
      <c r="M2" s="156"/>
      <c r="N2" s="183"/>
      <c r="O2" s="183"/>
      <c r="P2" s="183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84">
        <v>45350</v>
      </c>
      <c r="O3" s="184">
        <v>45364</v>
      </c>
      <c r="P3" s="184">
        <v>45364</v>
      </c>
      <c r="Q3" s="119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20</v>
      </c>
      <c r="L4" s="33">
        <f>K4-(SUM(N4:AB4))</f>
        <v>20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100</v>
      </c>
      <c r="L5" s="33">
        <f t="shared" ref="L5:L32" si="1">K5-(SUM(N5:AB5))</f>
        <v>94</v>
      </c>
      <c r="M5" s="34" t="str">
        <f t="shared" si="0"/>
        <v>OK</v>
      </c>
      <c r="N5" s="35"/>
      <c r="O5" s="105">
        <v>6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50</v>
      </c>
      <c r="L6" s="33">
        <f t="shared" si="1"/>
        <v>50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30</v>
      </c>
      <c r="L7" s="33">
        <f t="shared" si="1"/>
        <v>30</v>
      </c>
      <c r="M7" s="34" t="str">
        <f t="shared" si="0"/>
        <v>OK</v>
      </c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f>50-10</f>
        <v>40</v>
      </c>
      <c r="L8" s="33">
        <f t="shared" si="1"/>
        <v>40</v>
      </c>
      <c r="M8" s="34" t="str">
        <f t="shared" si="0"/>
        <v>OK</v>
      </c>
      <c r="N8" s="35"/>
      <c r="O8" s="35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25</v>
      </c>
      <c r="L9" s="33">
        <f t="shared" si="1"/>
        <v>25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40</v>
      </c>
      <c r="L10" s="33">
        <f t="shared" si="1"/>
        <v>40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10</v>
      </c>
      <c r="L11" s="33">
        <f t="shared" si="1"/>
        <v>8</v>
      </c>
      <c r="M11" s="34" t="str">
        <f t="shared" si="0"/>
        <v>OK</v>
      </c>
      <c r="N11" s="105">
        <v>2</v>
      </c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15</v>
      </c>
      <c r="L12" s="33">
        <f t="shared" si="1"/>
        <v>15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12</v>
      </c>
      <c r="L13" s="33">
        <f t="shared" si="1"/>
        <v>12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70</v>
      </c>
      <c r="L14" s="33">
        <f t="shared" si="1"/>
        <v>70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55</v>
      </c>
      <c r="L15" s="33">
        <f t="shared" si="1"/>
        <v>55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120</v>
      </c>
      <c r="L16" s="33">
        <f t="shared" si="1"/>
        <v>120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130</v>
      </c>
      <c r="L17" s="33">
        <f t="shared" si="1"/>
        <v>130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50</v>
      </c>
      <c r="L18" s="33">
        <f t="shared" si="1"/>
        <v>50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90</v>
      </c>
      <c r="L19" s="33">
        <f t="shared" si="1"/>
        <v>90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40</v>
      </c>
      <c r="L20" s="33">
        <f t="shared" si="1"/>
        <v>40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100</v>
      </c>
      <c r="L21" s="33">
        <f t="shared" si="1"/>
        <v>100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300</v>
      </c>
      <c r="L22" s="33">
        <f t="shared" si="1"/>
        <v>300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200</v>
      </c>
      <c r="L23" s="33">
        <f t="shared" si="1"/>
        <v>200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300</v>
      </c>
      <c r="L24" s="33">
        <f t="shared" si="1"/>
        <v>300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400</v>
      </c>
      <c r="L25" s="33">
        <f t="shared" si="1"/>
        <v>400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600</v>
      </c>
      <c r="L26" s="33">
        <f t="shared" si="1"/>
        <v>600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2300</v>
      </c>
      <c r="L27" s="33">
        <f t="shared" si="1"/>
        <v>2050</v>
      </c>
      <c r="M27" s="34" t="str">
        <f t="shared" si="0"/>
        <v>OK</v>
      </c>
      <c r="N27" s="35"/>
      <c r="O27" s="35"/>
      <c r="P27" s="105">
        <v>250</v>
      </c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3000</v>
      </c>
      <c r="L28" s="33">
        <f t="shared" si="1"/>
        <v>3000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3000</v>
      </c>
      <c r="L29" s="33">
        <f t="shared" si="1"/>
        <v>3000</v>
      </c>
      <c r="M29" s="34" t="str">
        <f t="shared" si="0"/>
        <v>OK</v>
      </c>
      <c r="N29" s="35"/>
      <c r="O29" s="35"/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5950</v>
      </c>
      <c r="L30" s="33">
        <f t="shared" si="1"/>
        <v>5950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2000</v>
      </c>
      <c r="L31" s="33">
        <f t="shared" si="1"/>
        <v>2000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3000</v>
      </c>
      <c r="L32" s="33">
        <f t="shared" si="1"/>
        <v>3000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22047</v>
      </c>
      <c r="L33" s="58">
        <f>SUM(L4:L32)</f>
        <v>21789</v>
      </c>
      <c r="N33" s="69">
        <f t="shared" ref="N33:AB33" si="2">SUMPRODUCT($J$4:$J$32,N4:N32)</f>
        <v>846</v>
      </c>
      <c r="O33" s="61">
        <f t="shared" si="2"/>
        <v>243</v>
      </c>
      <c r="P33" s="61">
        <f t="shared" si="2"/>
        <v>82.5</v>
      </c>
      <c r="Q33" s="61">
        <f t="shared" si="2"/>
        <v>0</v>
      </c>
      <c r="R33" s="61">
        <f t="shared" si="2"/>
        <v>0</v>
      </c>
      <c r="S33" s="61">
        <f t="shared" si="2"/>
        <v>0</v>
      </c>
      <c r="T33" s="61">
        <f t="shared" si="2"/>
        <v>0</v>
      </c>
      <c r="U33" s="61">
        <f t="shared" si="2"/>
        <v>0</v>
      </c>
      <c r="V33" s="61">
        <f t="shared" si="2"/>
        <v>0</v>
      </c>
      <c r="W33" s="61">
        <f t="shared" si="2"/>
        <v>0</v>
      </c>
      <c r="X33" s="61">
        <f t="shared" si="2"/>
        <v>0</v>
      </c>
      <c r="Y33" s="61">
        <f t="shared" si="2"/>
        <v>0</v>
      </c>
      <c r="Z33" s="61">
        <f t="shared" si="2"/>
        <v>0</v>
      </c>
      <c r="AA33" s="61">
        <f t="shared" si="2"/>
        <v>0</v>
      </c>
      <c r="AB33" s="61">
        <f t="shared" si="2"/>
        <v>0</v>
      </c>
    </row>
  </sheetData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B34D2-3089-4265-9A7F-534732801B19}">
  <dimension ref="A1:AB33"/>
  <sheetViews>
    <sheetView zoomScale="90" zoomScaleNormal="90" workbookViewId="0">
      <selection activeCell="F56" sqref="F56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27.710937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4.140625" style="58" customWidth="1"/>
    <col min="12" max="12" width="13.28515625" style="59" customWidth="1"/>
    <col min="13" max="13" width="12.5703125" style="60" customWidth="1"/>
    <col min="14" max="15" width="13.7109375" style="117" customWidth="1"/>
    <col min="16" max="18" width="13.7109375" style="94" customWidth="1"/>
    <col min="19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161" t="s">
        <v>116</v>
      </c>
      <c r="O1" s="161" t="s">
        <v>117</v>
      </c>
      <c r="P1" s="161" t="s">
        <v>118</v>
      </c>
      <c r="Q1" s="161" t="s">
        <v>119</v>
      </c>
      <c r="R1" s="161" t="s">
        <v>120</v>
      </c>
      <c r="S1" s="147" t="s">
        <v>30</v>
      </c>
      <c r="T1" s="147" t="s">
        <v>30</v>
      </c>
      <c r="U1" s="147" t="s">
        <v>30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18.75" customHeight="1" x14ac:dyDescent="0.2">
      <c r="A2" s="148" t="s">
        <v>77</v>
      </c>
      <c r="B2" s="149"/>
      <c r="C2" s="149"/>
      <c r="D2" s="149"/>
      <c r="E2" s="149"/>
      <c r="F2" s="149"/>
      <c r="G2" s="149"/>
      <c r="H2" s="149"/>
      <c r="I2" s="149"/>
      <c r="J2" s="150"/>
      <c r="K2" s="154" t="s">
        <v>97</v>
      </c>
      <c r="L2" s="155"/>
      <c r="M2" s="156"/>
      <c r="N2" s="161"/>
      <c r="O2" s="161"/>
      <c r="P2" s="161"/>
      <c r="Q2" s="161"/>
      <c r="R2" s="161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1">
        <v>45414</v>
      </c>
      <c r="O3" s="111">
        <v>45446</v>
      </c>
      <c r="P3" s="111">
        <v>45482</v>
      </c>
      <c r="Q3" s="111">
        <v>45482</v>
      </c>
      <c r="R3" s="111">
        <v>45484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20</v>
      </c>
      <c r="L4" s="33">
        <f>K4-(SUM(N4:AB4))</f>
        <v>20</v>
      </c>
      <c r="M4" s="34" t="str">
        <f t="shared" ref="M4:M32" si="0">IF(L4&lt;0,"ATENÇÃO","OK")</f>
        <v>OK</v>
      </c>
      <c r="N4" s="37"/>
      <c r="O4" s="37"/>
      <c r="P4" s="38"/>
      <c r="Q4" s="38"/>
      <c r="R4" s="38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20</v>
      </c>
      <c r="L5" s="33">
        <f t="shared" ref="L5:L32" si="1">K5-(SUM(N5:AB5))</f>
        <v>20</v>
      </c>
      <c r="M5" s="34" t="str">
        <f t="shared" si="0"/>
        <v>OK</v>
      </c>
      <c r="N5" s="37"/>
      <c r="O5" s="37"/>
      <c r="P5" s="38"/>
      <c r="Q5" s="38"/>
      <c r="R5" s="38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20</v>
      </c>
      <c r="L6" s="33">
        <f t="shared" si="1"/>
        <v>20</v>
      </c>
      <c r="M6" s="34" t="str">
        <f t="shared" si="0"/>
        <v>OK</v>
      </c>
      <c r="N6" s="37"/>
      <c r="O6" s="37"/>
      <c r="P6" s="38"/>
      <c r="Q6" s="38"/>
      <c r="R6" s="38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10</v>
      </c>
      <c r="L7" s="33">
        <f t="shared" si="1"/>
        <v>0</v>
      </c>
      <c r="M7" s="34" t="str">
        <f t="shared" si="0"/>
        <v>OK</v>
      </c>
      <c r="N7" s="37"/>
      <c r="O7" s="37"/>
      <c r="P7" s="38"/>
      <c r="Q7" s="38"/>
      <c r="R7" s="113">
        <v>10</v>
      </c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f>50+20</f>
        <v>70</v>
      </c>
      <c r="L8" s="33">
        <f t="shared" si="1"/>
        <v>50</v>
      </c>
      <c r="M8" s="34" t="str">
        <f t="shared" si="0"/>
        <v>OK</v>
      </c>
      <c r="N8" s="186">
        <v>20</v>
      </c>
      <c r="O8" s="37"/>
      <c r="P8" s="38"/>
      <c r="Q8" s="38"/>
      <c r="R8" s="38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10</v>
      </c>
      <c r="L9" s="33">
        <f t="shared" si="1"/>
        <v>10</v>
      </c>
      <c r="M9" s="34" t="str">
        <f t="shared" si="0"/>
        <v>OK</v>
      </c>
      <c r="N9" s="37"/>
      <c r="O9" s="37"/>
      <c r="P9" s="38"/>
      <c r="Q9" s="38"/>
      <c r="R9" s="38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30</v>
      </c>
      <c r="L10" s="33">
        <f t="shared" si="1"/>
        <v>30</v>
      </c>
      <c r="M10" s="34" t="str">
        <f t="shared" si="0"/>
        <v>OK</v>
      </c>
      <c r="N10" s="37"/>
      <c r="O10" s="37"/>
      <c r="P10" s="38"/>
      <c r="Q10" s="38"/>
      <c r="R10" s="38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10</v>
      </c>
      <c r="L11" s="33">
        <f t="shared" si="1"/>
        <v>10</v>
      </c>
      <c r="M11" s="34" t="str">
        <f t="shared" si="0"/>
        <v>OK</v>
      </c>
      <c r="N11" s="37"/>
      <c r="O11" s="37"/>
      <c r="P11" s="38"/>
      <c r="Q11" s="38"/>
      <c r="R11" s="38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5</v>
      </c>
      <c r="L12" s="33">
        <f t="shared" si="1"/>
        <v>5</v>
      </c>
      <c r="M12" s="34" t="str">
        <f t="shared" si="0"/>
        <v>OK</v>
      </c>
      <c r="N12" s="37"/>
      <c r="O12" s="37"/>
      <c r="P12" s="38"/>
      <c r="Q12" s="38"/>
      <c r="R12" s="38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3</v>
      </c>
      <c r="L13" s="33">
        <f t="shared" si="1"/>
        <v>3</v>
      </c>
      <c r="M13" s="34" t="str">
        <f t="shared" si="0"/>
        <v>OK</v>
      </c>
      <c r="N13" s="37"/>
      <c r="O13" s="37"/>
      <c r="P13" s="38"/>
      <c r="Q13" s="38"/>
      <c r="R13" s="38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20</v>
      </c>
      <c r="L14" s="33">
        <f t="shared" si="1"/>
        <v>20</v>
      </c>
      <c r="M14" s="34" t="str">
        <f t="shared" si="0"/>
        <v>OK</v>
      </c>
      <c r="N14" s="37"/>
      <c r="O14" s="37"/>
      <c r="P14" s="38"/>
      <c r="Q14" s="38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0</v>
      </c>
      <c r="L15" s="33">
        <f t="shared" si="1"/>
        <v>0</v>
      </c>
      <c r="M15" s="34" t="str">
        <f t="shared" si="0"/>
        <v>OK</v>
      </c>
      <c r="N15" s="37"/>
      <c r="O15" s="37"/>
      <c r="P15" s="38"/>
      <c r="Q15" s="38"/>
      <c r="R15" s="38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10</v>
      </c>
      <c r="L16" s="33">
        <f t="shared" si="1"/>
        <v>10</v>
      </c>
      <c r="M16" s="34" t="str">
        <f t="shared" si="0"/>
        <v>OK</v>
      </c>
      <c r="N16" s="37"/>
      <c r="O16" s="37"/>
      <c r="P16" s="38"/>
      <c r="Q16" s="38"/>
      <c r="R16" s="38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50</v>
      </c>
      <c r="L17" s="33">
        <f t="shared" si="1"/>
        <v>50</v>
      </c>
      <c r="M17" s="34" t="str">
        <f t="shared" si="0"/>
        <v>OK</v>
      </c>
      <c r="N17" s="37"/>
      <c r="O17" s="37"/>
      <c r="P17" s="38"/>
      <c r="Q17" s="38"/>
      <c r="R17" s="38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10</v>
      </c>
      <c r="L18" s="33">
        <f t="shared" si="1"/>
        <v>10</v>
      </c>
      <c r="M18" s="34" t="str">
        <f t="shared" si="0"/>
        <v>OK</v>
      </c>
      <c r="N18" s="37"/>
      <c r="O18" s="37"/>
      <c r="P18" s="38"/>
      <c r="Q18" s="38"/>
      <c r="R18" s="38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10</v>
      </c>
      <c r="L19" s="33">
        <f t="shared" si="1"/>
        <v>0</v>
      </c>
      <c r="M19" s="34" t="str">
        <f t="shared" si="0"/>
        <v>OK</v>
      </c>
      <c r="N19" s="37"/>
      <c r="O19" s="105">
        <v>10</v>
      </c>
      <c r="P19" s="38"/>
      <c r="Q19" s="38"/>
      <c r="R19" s="38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30</v>
      </c>
      <c r="L20" s="33">
        <f t="shared" si="1"/>
        <v>0</v>
      </c>
      <c r="M20" s="34" t="str">
        <f t="shared" si="0"/>
        <v>OK</v>
      </c>
      <c r="N20" s="37"/>
      <c r="O20" s="105">
        <v>30</v>
      </c>
      <c r="P20" s="38"/>
      <c r="Q20" s="38"/>
      <c r="R20" s="115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7"/>
      <c r="P21" s="38"/>
      <c r="Q21" s="38"/>
      <c r="R21" s="115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500</v>
      </c>
      <c r="L22" s="33">
        <f t="shared" si="1"/>
        <v>250</v>
      </c>
      <c r="M22" s="34" t="str">
        <f t="shared" si="0"/>
        <v>OK</v>
      </c>
      <c r="N22" s="37"/>
      <c r="O22" s="37"/>
      <c r="P22" s="113">
        <v>250</v>
      </c>
      <c r="Q22" s="38"/>
      <c r="R22" s="115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0</v>
      </c>
      <c r="L23" s="33">
        <f>K23-(SUM(N23:AB23))</f>
        <v>0</v>
      </c>
      <c r="M23" s="34" t="str">
        <f t="shared" si="0"/>
        <v>OK</v>
      </c>
      <c r="N23" s="37"/>
      <c r="O23" s="37"/>
      <c r="P23" s="38"/>
      <c r="Q23" s="38"/>
      <c r="R23" s="115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>K24-(SUM(N24:AB24))</f>
        <v>0</v>
      </c>
      <c r="M24" s="34" t="str">
        <f t="shared" si="0"/>
        <v>OK</v>
      </c>
      <c r="N24" s="37"/>
      <c r="O24" s="37"/>
      <c r="P24" s="38"/>
      <c r="Q24" s="38"/>
      <c r="R24" s="115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0</v>
      </c>
      <c r="L25" s="33">
        <f t="shared" si="1"/>
        <v>0</v>
      </c>
      <c r="M25" s="34" t="str">
        <f t="shared" si="0"/>
        <v>OK</v>
      </c>
      <c r="N25" s="37"/>
      <c r="O25" s="37"/>
      <c r="P25" s="38"/>
      <c r="Q25" s="38"/>
      <c r="R25" s="115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0</v>
      </c>
      <c r="L26" s="33">
        <f t="shared" si="1"/>
        <v>0</v>
      </c>
      <c r="M26" s="34" t="str">
        <f t="shared" si="0"/>
        <v>OK</v>
      </c>
      <c r="N26" s="37"/>
      <c r="O26" s="37"/>
      <c r="P26" s="38"/>
      <c r="Q26" s="38"/>
      <c r="R26" s="115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2000</v>
      </c>
      <c r="L27" s="33">
        <f t="shared" si="1"/>
        <v>2000</v>
      </c>
      <c r="M27" s="34" t="str">
        <f t="shared" si="0"/>
        <v>OK</v>
      </c>
      <c r="N27" s="37"/>
      <c r="O27" s="37"/>
      <c r="P27" s="38"/>
      <c r="Q27" s="38"/>
      <c r="R27" s="115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0</v>
      </c>
      <c r="L28" s="33">
        <f t="shared" si="1"/>
        <v>0</v>
      </c>
      <c r="M28" s="34" t="str">
        <f t="shared" si="0"/>
        <v>OK</v>
      </c>
      <c r="N28" s="37"/>
      <c r="O28" s="37"/>
      <c r="P28" s="38"/>
      <c r="Q28" s="38"/>
      <c r="R28" s="115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0</v>
      </c>
      <c r="L29" s="33">
        <f t="shared" si="1"/>
        <v>0</v>
      </c>
      <c r="M29" s="34" t="str">
        <f t="shared" si="0"/>
        <v>OK</v>
      </c>
      <c r="N29" s="37"/>
      <c r="O29" s="37"/>
      <c r="P29" s="38"/>
      <c r="Q29" s="38"/>
      <c r="R29" s="115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5000</v>
      </c>
      <c r="L30" s="33">
        <f t="shared" si="1"/>
        <v>3600</v>
      </c>
      <c r="M30" s="34" t="str">
        <f t="shared" si="0"/>
        <v>OK</v>
      </c>
      <c r="N30" s="37"/>
      <c r="O30" s="37"/>
      <c r="P30" s="38"/>
      <c r="Q30" s="113">
        <v>1400</v>
      </c>
      <c r="R30" s="115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1000</v>
      </c>
      <c r="L31" s="33">
        <f t="shared" si="1"/>
        <v>500</v>
      </c>
      <c r="M31" s="34" t="str">
        <f t="shared" si="0"/>
        <v>OK</v>
      </c>
      <c r="N31" s="37"/>
      <c r="O31" s="37"/>
      <c r="P31" s="113">
        <v>500</v>
      </c>
      <c r="Q31" s="38"/>
      <c r="R31" s="115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1200</v>
      </c>
      <c r="L32" s="33">
        <f t="shared" si="1"/>
        <v>1200</v>
      </c>
      <c r="M32" s="34" t="str">
        <f t="shared" si="0"/>
        <v>OK</v>
      </c>
      <c r="N32" s="37"/>
      <c r="O32" s="37"/>
      <c r="P32" s="38"/>
      <c r="Q32" s="38"/>
      <c r="R32" s="38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10028</v>
      </c>
      <c r="L33" s="58">
        <f>SUM(L4:L32)</f>
        <v>7808</v>
      </c>
      <c r="N33" s="189">
        <f>SUMPRODUCT($J$4:$J$32,N4:N32)</f>
        <v>608</v>
      </c>
      <c r="O33" s="190">
        <f t="shared" ref="N33:R33" si="2">SUMPRODUCT($J$4:$J$32,O4:O32)</f>
        <v>361.5</v>
      </c>
      <c r="P33" s="190">
        <f t="shared" si="2"/>
        <v>300</v>
      </c>
      <c r="Q33" s="190">
        <f t="shared" si="2"/>
        <v>322</v>
      </c>
      <c r="R33" s="190">
        <f t="shared" si="2"/>
        <v>530</v>
      </c>
      <c r="S33" s="61">
        <f t="shared" ref="N33:AB33" si="3">SUMPRODUCT($J$4:$J$32,S4:S32)</f>
        <v>0</v>
      </c>
      <c r="T33" s="61">
        <f t="shared" si="3"/>
        <v>0</v>
      </c>
      <c r="U33" s="61">
        <f t="shared" si="3"/>
        <v>0</v>
      </c>
      <c r="V33" s="61">
        <f t="shared" si="3"/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</sheetData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pageMargins left="0.511811024" right="0.511811024" top="0.78740157499999996" bottom="0.78740157499999996" header="0.31496062000000002" footer="0.3149606200000000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771BD-6C8D-4906-86D2-4FCC640007B3}">
  <dimension ref="A1:AB35"/>
  <sheetViews>
    <sheetView topLeftCell="A25" zoomScale="90" zoomScaleNormal="90" workbookViewId="0">
      <selection activeCell="D35" sqref="D35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39.710937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48" t="s">
        <v>70</v>
      </c>
      <c r="B1" s="149"/>
      <c r="C1" s="150"/>
      <c r="D1" s="149" t="s">
        <v>33</v>
      </c>
      <c r="E1" s="149"/>
      <c r="F1" s="149"/>
      <c r="G1" s="149"/>
      <c r="H1" s="149"/>
      <c r="I1" s="149"/>
      <c r="J1" s="150"/>
      <c r="K1" s="151" t="s">
        <v>34</v>
      </c>
      <c r="L1" s="152"/>
      <c r="M1" s="153"/>
      <c r="N1" s="161" t="s">
        <v>105</v>
      </c>
      <c r="O1" s="161" t="s">
        <v>106</v>
      </c>
      <c r="P1" s="147" t="s">
        <v>30</v>
      </c>
      <c r="Q1" s="147" t="s">
        <v>30</v>
      </c>
      <c r="R1" s="147" t="s">
        <v>30</v>
      </c>
      <c r="S1" s="147" t="s">
        <v>30</v>
      </c>
      <c r="T1" s="147" t="s">
        <v>30</v>
      </c>
      <c r="U1" s="147" t="s">
        <v>30</v>
      </c>
      <c r="V1" s="147" t="s">
        <v>30</v>
      </c>
      <c r="W1" s="147" t="s">
        <v>30</v>
      </c>
      <c r="X1" s="147" t="s">
        <v>30</v>
      </c>
      <c r="Y1" s="147" t="s">
        <v>30</v>
      </c>
      <c r="Z1" s="147" t="s">
        <v>30</v>
      </c>
      <c r="AA1" s="147" t="s">
        <v>30</v>
      </c>
      <c r="AB1" s="147" t="s">
        <v>30</v>
      </c>
    </row>
    <row r="2" spans="1:28" ht="18.75" customHeight="1" x14ac:dyDescent="0.2">
      <c r="A2" s="148" t="s">
        <v>78</v>
      </c>
      <c r="B2" s="149"/>
      <c r="C2" s="149"/>
      <c r="D2" s="149"/>
      <c r="E2" s="149"/>
      <c r="F2" s="149"/>
      <c r="G2" s="149"/>
      <c r="H2" s="149"/>
      <c r="I2" s="149"/>
      <c r="J2" s="150"/>
      <c r="K2" s="154" t="s">
        <v>97</v>
      </c>
      <c r="L2" s="155"/>
      <c r="M2" s="156"/>
      <c r="N2" s="161"/>
      <c r="O2" s="161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1">
        <v>45533</v>
      </c>
      <c r="O3" s="111">
        <v>45534</v>
      </c>
      <c r="P3" s="25" t="s">
        <v>1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35">
        <v>1</v>
      </c>
      <c r="B4" s="128" t="s">
        <v>32</v>
      </c>
      <c r="C4" s="27">
        <v>1</v>
      </c>
      <c r="D4" s="133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0</v>
      </c>
      <c r="L4" s="33">
        <f>K4-(SUM(N4:AB4))</f>
        <v>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36"/>
      <c r="B5" s="138"/>
      <c r="C5" s="27">
        <v>2</v>
      </c>
      <c r="D5" s="139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70</v>
      </c>
      <c r="L5" s="33">
        <f t="shared" ref="L5:L32" si="1">K5-(SUM(N5:AB5))</f>
        <v>58</v>
      </c>
      <c r="M5" s="34" t="str">
        <f t="shared" si="0"/>
        <v>OK</v>
      </c>
      <c r="N5" s="105">
        <v>12</v>
      </c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36"/>
      <c r="B6" s="138"/>
      <c r="C6" s="27">
        <v>3</v>
      </c>
      <c r="D6" s="139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10</v>
      </c>
      <c r="L6" s="33">
        <f t="shared" si="1"/>
        <v>10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36"/>
      <c r="B7" s="138"/>
      <c r="C7" s="27">
        <v>4</v>
      </c>
      <c r="D7" s="139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10</v>
      </c>
      <c r="L7" s="33">
        <f t="shared" si="1"/>
        <v>10</v>
      </c>
      <c r="M7" s="34" t="str">
        <f t="shared" si="0"/>
        <v>OK</v>
      </c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37"/>
      <c r="B8" s="129"/>
      <c r="C8" s="27">
        <v>5</v>
      </c>
      <c r="D8" s="134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0</v>
      </c>
      <c r="L8" s="33">
        <f t="shared" si="1"/>
        <v>0</v>
      </c>
      <c r="M8" s="34" t="str">
        <f t="shared" si="0"/>
        <v>OK</v>
      </c>
      <c r="N8" s="35"/>
      <c r="O8" s="35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45">
        <v>2</v>
      </c>
      <c r="B9" s="122" t="s">
        <v>32</v>
      </c>
      <c r="C9" s="42">
        <v>6</v>
      </c>
      <c r="D9" s="131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46"/>
      <c r="B10" s="123"/>
      <c r="C10" s="42">
        <v>7</v>
      </c>
      <c r="D10" s="132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0</v>
      </c>
      <c r="L10" s="33">
        <f t="shared" si="1"/>
        <v>0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35">
        <v>3</v>
      </c>
      <c r="B11" s="128" t="s">
        <v>43</v>
      </c>
      <c r="C11" s="27">
        <v>8</v>
      </c>
      <c r="D11" s="133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0</v>
      </c>
      <c r="L11" s="33">
        <f t="shared" si="1"/>
        <v>0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36"/>
      <c r="B12" s="138"/>
      <c r="C12" s="27">
        <v>9</v>
      </c>
      <c r="D12" s="139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0</v>
      </c>
      <c r="L12" s="33">
        <f t="shared" si="1"/>
        <v>0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37"/>
      <c r="B13" s="129"/>
      <c r="C13" s="27">
        <v>10</v>
      </c>
      <c r="D13" s="134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0</v>
      </c>
      <c r="L13" s="33">
        <f t="shared" si="1"/>
        <v>0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40">
        <v>4</v>
      </c>
      <c r="B14" s="141" t="s">
        <v>50</v>
      </c>
      <c r="C14" s="42">
        <v>11</v>
      </c>
      <c r="D14" s="143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10</v>
      </c>
      <c r="L14" s="33">
        <f t="shared" si="1"/>
        <v>10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40"/>
      <c r="B15" s="142"/>
      <c r="C15" s="42">
        <v>12</v>
      </c>
      <c r="D15" s="144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0</v>
      </c>
      <c r="L15" s="33">
        <f t="shared" si="1"/>
        <v>0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20</v>
      </c>
      <c r="L16" s="33">
        <f t="shared" si="1"/>
        <v>20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700</v>
      </c>
      <c r="L17" s="33">
        <f t="shared" si="1"/>
        <v>700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76.5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2</v>
      </c>
      <c r="L18" s="33">
        <f t="shared" si="1"/>
        <v>2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20">
        <v>8</v>
      </c>
      <c r="B19" s="122" t="s">
        <v>50</v>
      </c>
      <c r="C19" s="42">
        <v>16</v>
      </c>
      <c r="D19" s="131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20</v>
      </c>
      <c r="L19" s="33">
        <f t="shared" si="1"/>
        <v>20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21"/>
      <c r="B20" s="123"/>
      <c r="C20" s="42">
        <v>17</v>
      </c>
      <c r="D20" s="132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0</v>
      </c>
      <c r="L20" s="33">
        <f t="shared" si="1"/>
        <v>0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400</v>
      </c>
      <c r="L22" s="33">
        <f t="shared" si="1"/>
        <v>400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26">
        <v>11</v>
      </c>
      <c r="B23" s="128" t="s">
        <v>66</v>
      </c>
      <c r="C23" s="27">
        <v>20</v>
      </c>
      <c r="D23" s="133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0</v>
      </c>
      <c r="L23" s="33">
        <f t="shared" si="1"/>
        <v>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27"/>
      <c r="B24" s="129"/>
      <c r="C24" s="27">
        <v>21</v>
      </c>
      <c r="D24" s="134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20">
        <v>12</v>
      </c>
      <c r="B25" s="122" t="s">
        <v>63</v>
      </c>
      <c r="C25" s="42">
        <v>22</v>
      </c>
      <c r="D25" s="131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0</v>
      </c>
      <c r="L25" s="33">
        <f t="shared" si="1"/>
        <v>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21"/>
      <c r="B26" s="123"/>
      <c r="C26" s="42">
        <v>23</v>
      </c>
      <c r="D26" s="132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105</v>
      </c>
      <c r="L26" s="33">
        <f t="shared" si="1"/>
        <v>105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26">
        <v>13</v>
      </c>
      <c r="B27" s="128" t="s">
        <v>66</v>
      </c>
      <c r="C27" s="27">
        <v>24</v>
      </c>
      <c r="D27" s="133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f>0+1000</f>
        <v>1000</v>
      </c>
      <c r="L27" s="33">
        <f t="shared" si="1"/>
        <v>0</v>
      </c>
      <c r="M27" s="34" t="str">
        <f t="shared" si="0"/>
        <v>OK</v>
      </c>
      <c r="N27" s="37"/>
      <c r="O27" s="105">
        <v>1000</v>
      </c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27"/>
      <c r="B28" s="129"/>
      <c r="C28" s="27">
        <v>25</v>
      </c>
      <c r="D28" s="134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f>1000-1000</f>
        <v>0</v>
      </c>
      <c r="L28" s="33">
        <f t="shared" si="1"/>
        <v>0</v>
      </c>
      <c r="M28" s="34" t="str">
        <f t="shared" si="0"/>
        <v>OK</v>
      </c>
      <c r="N28" s="35"/>
      <c r="O28" s="108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20">
        <v>14</v>
      </c>
      <c r="B29" s="122" t="s">
        <v>66</v>
      </c>
      <c r="C29" s="42">
        <v>26</v>
      </c>
      <c r="D29" s="12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f>0+1000</f>
        <v>1000</v>
      </c>
      <c r="L29" s="33">
        <f t="shared" si="1"/>
        <v>0</v>
      </c>
      <c r="M29" s="34" t="str">
        <f t="shared" si="0"/>
        <v>OK</v>
      </c>
      <c r="N29" s="35"/>
      <c r="O29" s="105">
        <v>1000</v>
      </c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21"/>
      <c r="B30" s="123"/>
      <c r="C30" s="42">
        <v>27</v>
      </c>
      <c r="D30" s="12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f>1000-1000</f>
        <v>0</v>
      </c>
      <c r="L30" s="33">
        <f t="shared" si="1"/>
        <v>0</v>
      </c>
      <c r="M30" s="34" t="str">
        <f t="shared" si="0"/>
        <v>OK</v>
      </c>
      <c r="N30" s="35"/>
      <c r="O30" s="107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26">
        <v>15</v>
      </c>
      <c r="B31" s="128" t="s">
        <v>32</v>
      </c>
      <c r="C31" s="70">
        <v>28</v>
      </c>
      <c r="D31" s="130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0</v>
      </c>
      <c r="L31" s="33">
        <f t="shared" si="1"/>
        <v>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27"/>
      <c r="B32" s="129"/>
      <c r="C32" s="27">
        <v>29</v>
      </c>
      <c r="D32" s="130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0</v>
      </c>
      <c r="L32" s="33">
        <f t="shared" si="1"/>
        <v>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4:28" x14ac:dyDescent="0.2">
      <c r="N33" s="69">
        <f t="shared" ref="N33:AB33" si="2">SUMPRODUCT($J$4:$J$32,N4:N32)</f>
        <v>486</v>
      </c>
      <c r="O33" s="61">
        <f t="shared" si="2"/>
        <v>660</v>
      </c>
      <c r="P33" s="61">
        <f t="shared" si="2"/>
        <v>0</v>
      </c>
      <c r="Q33" s="61">
        <f t="shared" si="2"/>
        <v>0</v>
      </c>
      <c r="R33" s="61">
        <f t="shared" si="2"/>
        <v>0</v>
      </c>
      <c r="S33" s="61">
        <f t="shared" si="2"/>
        <v>0</v>
      </c>
      <c r="T33" s="61">
        <f t="shared" si="2"/>
        <v>0</v>
      </c>
      <c r="U33" s="61">
        <f t="shared" si="2"/>
        <v>0</v>
      </c>
      <c r="V33" s="61">
        <f t="shared" si="2"/>
        <v>0</v>
      </c>
      <c r="W33" s="61">
        <f t="shared" si="2"/>
        <v>0</v>
      </c>
      <c r="X33" s="61">
        <f t="shared" si="2"/>
        <v>0</v>
      </c>
      <c r="Y33" s="61">
        <f t="shared" si="2"/>
        <v>0</v>
      </c>
      <c r="Z33" s="61">
        <f t="shared" si="2"/>
        <v>0</v>
      </c>
      <c r="AA33" s="61">
        <f t="shared" si="2"/>
        <v>0</v>
      </c>
      <c r="AB33" s="61">
        <f t="shared" si="2"/>
        <v>0</v>
      </c>
    </row>
    <row r="35" spans="4:28" ht="15" x14ac:dyDescent="0.2">
      <c r="D35" s="104"/>
    </row>
  </sheetData>
  <autoFilter ref="A3:AB33" xr:uid="{29E771BD-6C8D-4906-86D2-4FCC640007B3}"/>
  <mergeCells count="50">
    <mergeCell ref="P1:P2"/>
    <mergeCell ref="A1:C1"/>
    <mergeCell ref="D1:J1"/>
    <mergeCell ref="K1:M1"/>
    <mergeCell ref="N1:N2"/>
    <mergeCell ref="O1:O2"/>
    <mergeCell ref="K2:M2"/>
    <mergeCell ref="A2:J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A19:A20"/>
    <mergeCell ref="B19:B20"/>
    <mergeCell ref="D19:D20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Reitoria-PROEX</vt:lpstr>
      <vt:lpstr>Reitoria-SECOM</vt:lpstr>
      <vt:lpstr>Reitoria-SCII</vt:lpstr>
      <vt:lpstr>Reitoria-BU</vt:lpstr>
      <vt:lpstr>MUSEU</vt:lpstr>
      <vt:lpstr>ESAG</vt:lpstr>
      <vt:lpstr>CEART</vt:lpstr>
      <vt:lpstr>FAED</vt:lpstr>
      <vt:lpstr>CEAD</vt:lpstr>
      <vt:lpstr>CEFID</vt:lpstr>
      <vt:lpstr>CAV</vt:lpstr>
      <vt:lpstr>CEO</vt:lpstr>
      <vt:lpstr>CEPLAN</vt:lpstr>
      <vt:lpstr>CEAVI</vt:lpstr>
      <vt:lpstr>CCT</vt:lpstr>
      <vt:lpstr>CERES</vt:lpstr>
      <vt:lpstr>CESFI</vt:lpstr>
      <vt:lpstr>CESMO</vt:lpstr>
      <vt:lpstr>GESTOR 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LETÍCIA-SEGECON/FPOLIS</cp:lastModifiedBy>
  <cp:lastPrinted>2014-06-04T18:55:53Z</cp:lastPrinted>
  <dcterms:created xsi:type="dcterms:W3CDTF">2010-06-19T20:43:11Z</dcterms:created>
  <dcterms:modified xsi:type="dcterms:W3CDTF">2024-09-18T19:32:48Z</dcterms:modified>
</cp:coreProperties>
</file>