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TOR DE COMPRAS\2024\Termo de Referência\Equipamentos Diversos- Calendário 95.2024 - SGPe 00000.2024 - Laís\"/>
    </mc:Choice>
  </mc:AlternateContent>
  <xr:revisionPtr revIDLastSave="0" documentId="13_ncr:1_{F46B7824-1DEB-4A31-A6EA-013A41E55CE0}" xr6:coauthVersionLast="36" xr6:coauthVersionMax="47" xr10:uidLastSave="{00000000-0000-0000-0000-000000000000}"/>
  <bookViews>
    <workbookView xWindow="0" yWindow="0" windowWidth="28800" windowHeight="11025" xr2:uid="{00000000-000D-0000-FFFF-FFFF00000000}"/>
  </bookViews>
  <sheets>
    <sheet name="Planilha de Formação de Preços" sheetId="1" r:id="rId1"/>
  </sheets>
  <definedNames>
    <definedName name="_xlnm.Print_Area" localSheetId="0">'Planilha de Formação de Preços'!$A$1:$R$20</definedName>
  </definedNames>
  <calcPr calcId="191029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4" i="1"/>
  <c r="Q5" i="1"/>
  <c r="Q6" i="1"/>
  <c r="Q7" i="1"/>
  <c r="Q8" i="1"/>
  <c r="Q9" i="1"/>
  <c r="Q10" i="1"/>
  <c r="Q11" i="1"/>
  <c r="Q12" i="1"/>
  <c r="Q13" i="1"/>
  <c r="Q14" i="1"/>
  <c r="Q15" i="1"/>
  <c r="Q4" i="1"/>
  <c r="O6" i="1" l="1"/>
  <c r="R6" i="1"/>
  <c r="O7" i="1"/>
  <c r="R7" i="1"/>
  <c r="S7" i="1" s="1"/>
  <c r="O8" i="1"/>
  <c r="R8" i="1"/>
  <c r="O9" i="1"/>
  <c r="R9" i="1"/>
  <c r="O10" i="1"/>
  <c r="R10" i="1"/>
  <c r="S10" i="1" s="1"/>
  <c r="O11" i="1"/>
  <c r="R11" i="1"/>
  <c r="O12" i="1"/>
  <c r="R12" i="1"/>
  <c r="S12" i="1" s="1"/>
  <c r="O13" i="1"/>
  <c r="R13" i="1"/>
  <c r="S13" i="1" s="1"/>
  <c r="O14" i="1"/>
  <c r="R14" i="1"/>
  <c r="S14" i="1" s="1"/>
  <c r="O15" i="1"/>
  <c r="R15" i="1"/>
  <c r="S15" i="1" s="1"/>
  <c r="S9" i="1" l="1"/>
  <c r="S6" i="1"/>
  <c r="S11" i="1"/>
  <c r="S8" i="1"/>
  <c r="O4" i="1"/>
  <c r="O5" i="1"/>
  <c r="R4" i="1"/>
  <c r="R5" i="1"/>
  <c r="S5" i="1" l="1"/>
  <c r="S4" i="1"/>
</calcChain>
</file>

<file path=xl/sharedStrings.xml><?xml version="1.0" encoding="utf-8"?>
<sst xmlns="http://schemas.openxmlformats.org/spreadsheetml/2006/main" count="117" uniqueCount="90">
  <si>
    <t>ITEM</t>
  </si>
  <si>
    <t>Menor preço</t>
  </si>
  <si>
    <t>Média</t>
  </si>
  <si>
    <t>Mediana</t>
  </si>
  <si>
    <t>FONTE 4</t>
  </si>
  <si>
    <t>FONTE 1</t>
  </si>
  <si>
    <t>FONTE 2</t>
  </si>
  <si>
    <t>FONTE 3</t>
  </si>
  <si>
    <t>QTD</t>
  </si>
  <si>
    <t>Total Mensal</t>
  </si>
  <si>
    <t>(Nome fonte)</t>
  </si>
  <si>
    <t>Descrição</t>
  </si>
  <si>
    <t>FÓRMULAS</t>
  </si>
  <si>
    <t>Critério</t>
  </si>
  <si>
    <t>Preço Referência</t>
  </si>
  <si>
    <t>Coeficiente de variação</t>
  </si>
  <si>
    <t>Desvio Padrão</t>
  </si>
  <si>
    <t>Se CV &gt; 25% considerar preço de referência o valor da Mediana -- Se CV &lt; 25% considerar preço de referência o valor da Média</t>
  </si>
  <si>
    <t>De acordo com critério</t>
  </si>
  <si>
    <t>DP/M</t>
  </si>
  <si>
    <t>Valor central de um conjunto de números colocados por ordem de grandeza. Trata-se do número que se encontra exatamente no centro.
Utilizada quando a cesta de preços é pouco homogênea, ou seja, quando o coeficiente de variação é superior à 25%</t>
  </si>
  <si>
    <t xml:space="preserve">PLANILHA DE FORMAÇÃO DE PREÇOS </t>
  </si>
  <si>
    <t>FONTE 5</t>
  </si>
  <si>
    <t xml:space="preserve">Soma de todos os valores e orçamentos, dividido pelo número de elementos.
Utilizada para um cesta de preços homogênea, ou seja, com coeficiente de variação inferior à 25% </t>
  </si>
  <si>
    <t>Coeficiente de Variação (CV)</t>
  </si>
  <si>
    <t xml:space="preserve">Precificação baseada na Lei nº 14.133/2021, na Instrução Normativa nº 12 de 2022 da Secretaria de Estado da Administração e na Nota Técnica Nº 1 de 2022 do Tribunal de Contas do Estado de Santa Catarina. </t>
  </si>
  <si>
    <t>Grupo-classe</t>
  </si>
  <si>
    <t>Código NUC</t>
  </si>
  <si>
    <t>Unidade de Compra</t>
  </si>
  <si>
    <t>Detalhamento</t>
  </si>
  <si>
    <t>Micro-ondas no mínimo 34L - Branco Bivolt ou 220V - Diversos ajustes de potência  e diferentes funções: descongelar,  aquecer, pipoca. Prato giratório. Trava de segurança.   Potência 1300W  ou superior.  Diâmetro do Prato 32,5 cm ou superior  -  Eficiência Energética classe A -   1 ano de garantia.</t>
  </si>
  <si>
    <t>Aspirador de Pó e Água. Aspirador de pó e água com 1700W de potência, deve conter três extensões retas, mangueira de mínimo 1,7 metros, cabo elétrico mínimo de 2,5 metros, bico múltiplo, bico canto e escova. Rodas para transporte, Marca/Modelo para referência: Wap 1700W GTW Inox 15 ou superior.</t>
  </si>
  <si>
    <t xml:space="preserve">Frigobar com capacidade mínima de 117 litros, 220 V ou bivolt, termostato, na cor branca. Dimensões aproximadas L 48 cm, A 86cm e P 51 cm. </t>
  </si>
  <si>
    <r>
      <rPr>
        <b/>
        <sz val="11"/>
        <color rgb="FF000000"/>
        <rFont val="Calibri"/>
        <family val="2"/>
      </rPr>
      <t>Escada de alumínio 7 degraus</t>
    </r>
    <r>
      <rPr>
        <sz val="11"/>
        <color rgb="FF000000"/>
        <rFont val="Calibri"/>
        <family val="2"/>
      </rPr>
      <t>: Com capacidade para 120 kg, a Escada de Alumínio 7 Degraus, dobravel. Possui duas fitas de travamento, além do travamento automático na plataforma superior. pés antiderrapantes. certificação INMETRO</t>
    </r>
  </si>
  <si>
    <t>Bicicletário de chão em aço galvanizado para 05 bicicletas. Pintura eletrostática epóxi preto. Com suporte de fixação no chão. Dimensões aproximadas 150x38x58 cm. Abertura para o pneu em 6cm aproximadamente.</t>
  </si>
  <si>
    <t xml:space="preserve">Aparelho (Geofone) eletrônico, para detecção de vazamentos ocultos e subterrâneos, sem a necessidade de quebrar pisos ou paredes. Acessórios: Fone de ouvido frequência 20 - 2000hz,  cabo medindo 1,3m , alimentação com baterias de 9 v; maleta de proteção, carregador 12 volts; manômetro 0 ~ 100 mca, sensores de precisação em aço inóx; has de escuta eletrônica  (40, 80 e 120cm) em aço inóx. Garantia de 12 meses. Marca modelo de referência - YAMATEC 4306 </t>
  </si>
  <si>
    <t>Bomba submersa: Motor 1 cv (750 Watts); Tensão Nominal 220 Volts; Rotação 3500 rpm; Vazão máxima (Q) 13000 L / hora; Altura manométrica máxima (Hm) 9 mca; Recalque / Sucção ( pol ) 1 e 1.1/2 rosca (BSP). Prazo de garantia 12 meses</t>
  </si>
  <si>
    <t>63-05</t>
  </si>
  <si>
    <t>10267 - 9007</t>
  </si>
  <si>
    <t>11867 - 2006</t>
  </si>
  <si>
    <t>15 01</t>
  </si>
  <si>
    <t>02913 0 017</t>
  </si>
  <si>
    <t>02437 6 009</t>
  </si>
  <si>
    <t>39-1</t>
  </si>
  <si>
    <t>01804 0 096</t>
  </si>
  <si>
    <t>12153 3 007</t>
  </si>
  <si>
    <t xml:space="preserve">45 06 </t>
  </si>
  <si>
    <t>07240 0 001</t>
  </si>
  <si>
    <t>61 10</t>
  </si>
  <si>
    <t>10211 3 001</t>
  </si>
  <si>
    <t>38 03</t>
  </si>
  <si>
    <t>03052 0 028</t>
  </si>
  <si>
    <t>03052 0 026</t>
  </si>
  <si>
    <t>03052 0 029</t>
  </si>
  <si>
    <t>Peça</t>
  </si>
  <si>
    <t>peça</t>
  </si>
  <si>
    <t>339030.99</t>
  </si>
  <si>
    <t>449052.42</t>
  </si>
  <si>
    <t>449052.12</t>
  </si>
  <si>
    <t>339030.42</t>
  </si>
  <si>
    <t>449052.04</t>
  </si>
  <si>
    <t>449052.39</t>
  </si>
  <si>
    <t>Contrato Anterior PE 834/2023</t>
  </si>
  <si>
    <t>fracassado</t>
  </si>
  <si>
    <t xml:space="preserve">Vaso tipo de cimento grande, oval, medindo entre: 50 a 70cm altura e 50 a 70cm diâmetro. Material Confeccionado em polietileno leve e resistente. </t>
  </si>
  <si>
    <t>Via Inox</t>
  </si>
  <si>
    <t>FONTE 6</t>
  </si>
  <si>
    <t>FONTE  7</t>
  </si>
  <si>
    <t>Leroy Merlin</t>
  </si>
  <si>
    <t>Lazer e Casa</t>
  </si>
  <si>
    <t>Amazon</t>
  </si>
  <si>
    <t>Casas Bahia</t>
  </si>
  <si>
    <t>Casa do frentista</t>
  </si>
  <si>
    <t>Madeira Madeira</t>
  </si>
  <si>
    <t>Consul</t>
  </si>
  <si>
    <t>Colombo</t>
  </si>
  <si>
    <t>Magazine Luiza</t>
  </si>
  <si>
    <t>Casa Mimosa</t>
  </si>
  <si>
    <t>Geladeira Doméstica Vertical, Geladeira Vertical: Geladeira/Refrigerador com duas Portas (inferior para geladeira e superior para freezer). Sistema Frost-free. Cor Branca.  Tensão: 220v. Capacidade liquída total: 340 a 380 L. Iluminação em Led. Controle de temperatura. Dispenser de gelo. Pés reguláveis.</t>
  </si>
  <si>
    <t>LG</t>
  </si>
  <si>
    <t>Brastemp</t>
  </si>
  <si>
    <t>39-01</t>
  </si>
  <si>
    <t>01802-3-004</t>
  </si>
  <si>
    <t xml:space="preserve">Unidade  </t>
  </si>
  <si>
    <t>Banco de jardim fabricado em plástico reciclável, parafusos resistentes a corrosão, na cor imitação a madeira, com encosto. Capacidade para no mínimo 350kg. largura da base de no mínimo 34 cm, altura do chão mínimo 38 cm e altura encosto mínimo 75 cm, comprimento total do banco de no mínimo 146 cm medidas que aceitam variação de 5%</t>
  </si>
  <si>
    <t>MOTOBOMBA PARA RECALQUE DE CISTERNA: Tensão 380 volts trifásico; 2.0 cv de potência; Possibilidade de recalque de 17 metros de altura com tubulação de 32mm; Prazo de garantia 12 meses.</t>
  </si>
  <si>
    <t>MOTOBOMBA PARA ESTAÇÃO ELEVATÓRIA COM REGIME DE TRABALHO SUBMERSO: Tensão 380 volts trifásico; Bombeamento entre 23/25m³h em 9 mca; Passagem de sólidos maior ou igual a 50mm; Instalação fixa com saída roscada; Prazo de garantia 12 meses.</t>
  </si>
  <si>
    <t>Banco de Preços</t>
  </si>
  <si>
    <t>Suportes Karan</t>
  </si>
  <si>
    <t>Loja  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</si>
</sst>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164" formatCode="00"/>
    <numFmt numFmtId="165" formatCode="0000"/>
    <numFmt numFmtId="166" formatCode="0.0%"/>
    <numFmt numFmtId="167" formatCode="0.000"/>
    <numFmt numFmtId="169" formatCode="&quot;R$&quot;\ #,##0.00"/>
    <numFmt numFmtId="170" formatCode="00\-00"/>
    <numFmt numFmtId="171" formatCode="&quot;R$&quot;#,##0.00"/>
    <numFmt numFmtId="174" formatCode="_-&quot;R$&quot;\ * #,##0.00_-;\-&quot;R$&quot;\ * #,##0.00_-;_-&quot;R$&quot;\ * &quot;-&quot;??_-;_-@_-"/>
  </numFmts>
  <fonts count="18" x14ac:knownFonts="1">
    <font>
      <sz val="11"/>
      <color theme="1"/>
      <name val="Calibri"/>
      <family val="2"/>
      <scheme val="minor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FFFFFF"/>
      <name val="Calibri"/>
      <family val="2"/>
    </font>
    <font>
      <b/>
      <i/>
      <sz val="12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EEEEE"/>
        <bgColor rgb="FFF2F2F2"/>
      </patternFill>
    </fill>
    <fill>
      <patternFill patternType="solid">
        <fgColor rgb="FFF2F2F2"/>
        <bgColor rgb="FFEEEEEE"/>
      </patternFill>
    </fill>
    <fill>
      <patternFill patternType="solid">
        <fgColor rgb="FF149B55"/>
        <bgColor rgb="FF003366"/>
      </patternFill>
    </fill>
    <fill>
      <patternFill patternType="solid">
        <fgColor rgb="FF149B55"/>
        <bgColor indexed="64"/>
      </patternFill>
    </fill>
    <fill>
      <patternFill patternType="solid">
        <fgColor rgb="FF149B55"/>
        <bgColor rgb="FFD8D8D8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4" fontId="9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165" fontId="10" fillId="0" borderId="0" xfId="0" applyNumberFormat="1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6" fontId="8" fillId="2" borderId="3" xfId="2" applyNumberFormat="1" applyFont="1" applyFill="1" applyBorder="1" applyAlignment="1">
      <alignment horizontal="center" vertical="center"/>
    </xf>
    <xf numFmtId="0" fontId="0" fillId="0" borderId="0" xfId="0" applyAlignment="1"/>
    <xf numFmtId="0" fontId="2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166" fontId="1" fillId="6" borderId="3" xfId="2" applyNumberFormat="1" applyFont="1" applyFill="1" applyBorder="1" applyAlignment="1">
      <alignment horizontal="center" vertical="center" wrapText="1"/>
    </xf>
    <xf numFmtId="166" fontId="1" fillId="6" borderId="4" xfId="2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165" fontId="12" fillId="6" borderId="3" xfId="0" applyNumberFormat="1" applyFont="1" applyFill="1" applyBorder="1" applyAlignment="1">
      <alignment horizontal="center" vertical="center"/>
    </xf>
    <xf numFmtId="165" fontId="12" fillId="6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center" wrapText="1"/>
    </xf>
    <xf numFmtId="171" fontId="17" fillId="0" borderId="5" xfId="0" applyNumberFormat="1" applyFont="1" applyFill="1" applyBorder="1" applyAlignment="1">
      <alignment horizontal="center" vertical="center"/>
    </xf>
    <xf numFmtId="165" fontId="12" fillId="6" borderId="3" xfId="0" applyNumberFormat="1" applyFont="1" applyFill="1" applyBorder="1" applyAlignment="1">
      <alignment horizontal="center" vertical="center" wrapText="1"/>
    </xf>
    <xf numFmtId="165" fontId="12" fillId="6" borderId="4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44" fontId="3" fillId="6" borderId="3" xfId="1" applyFont="1" applyFill="1" applyBorder="1" applyAlignment="1">
      <alignment horizontal="center" vertical="center" wrapText="1"/>
    </xf>
    <xf numFmtId="44" fontId="1" fillId="6" borderId="3" xfId="1" applyFont="1" applyFill="1" applyBorder="1" applyAlignment="1">
      <alignment horizontal="center" vertical="center" wrapText="1"/>
    </xf>
    <xf numFmtId="44" fontId="3" fillId="6" borderId="4" xfId="1" applyFont="1" applyFill="1" applyBorder="1" applyAlignment="1">
      <alignment horizontal="center" vertical="center" wrapText="1"/>
    </xf>
    <xf numFmtId="44" fontId="1" fillId="6" borderId="4" xfId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0" xfId="1" applyFont="1" applyFill="1" applyAlignment="1">
      <alignment horizontal="center" vertical="center"/>
    </xf>
    <xf numFmtId="44" fontId="0" fillId="0" borderId="0" xfId="1" applyFont="1" applyAlignment="1"/>
    <xf numFmtId="44" fontId="0" fillId="0" borderId="0" xfId="1" applyFont="1"/>
    <xf numFmtId="44" fontId="13" fillId="7" borderId="5" xfId="1" applyFont="1" applyFill="1" applyBorder="1" applyAlignment="1">
      <alignment horizontal="center" vertical="center" wrapText="1"/>
    </xf>
    <xf numFmtId="44" fontId="13" fillId="7" borderId="6" xfId="1" applyFont="1" applyFill="1" applyBorder="1" applyAlignment="1">
      <alignment horizontal="center" vertical="center" wrapText="1"/>
    </xf>
    <xf numFmtId="44" fontId="13" fillId="7" borderId="8" xfId="1" applyFont="1" applyFill="1" applyBorder="1" applyAlignment="1">
      <alignment horizontal="center" vertical="center" wrapText="1"/>
    </xf>
    <xf numFmtId="44" fontId="14" fillId="4" borderId="5" xfId="1" applyFont="1" applyFill="1" applyBorder="1" applyAlignment="1">
      <alignment horizontal="center" vertical="center" wrapText="1"/>
    </xf>
    <xf numFmtId="44" fontId="14" fillId="4" borderId="6" xfId="1" applyFont="1" applyFill="1" applyBorder="1" applyAlignment="1">
      <alignment horizontal="center" vertical="center"/>
    </xf>
    <xf numFmtId="44" fontId="14" fillId="4" borderId="8" xfId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center" vertical="center"/>
    </xf>
    <xf numFmtId="4" fontId="7" fillId="6" borderId="1" xfId="1" applyNumberFormat="1" applyFont="1" applyFill="1" applyBorder="1" applyAlignment="1">
      <alignment horizontal="center" vertical="center" wrapText="1"/>
    </xf>
    <xf numFmtId="4" fontId="7" fillId="6" borderId="1" xfId="1" applyNumberFormat="1" applyFont="1" applyFill="1" applyBorder="1" applyAlignment="1">
      <alignment horizontal="center" vertical="center"/>
    </xf>
    <xf numFmtId="44" fontId="8" fillId="2" borderId="1" xfId="1" applyFont="1" applyFill="1" applyBorder="1" applyAlignment="1">
      <alignment horizontal="center" vertical="center"/>
    </xf>
    <xf numFmtId="171" fontId="8" fillId="2" borderId="1" xfId="1" applyNumberFormat="1" applyFont="1" applyFill="1" applyBorder="1" applyAlignment="1">
      <alignment horizontal="center" vertical="center"/>
    </xf>
    <xf numFmtId="169" fontId="8" fillId="2" borderId="2" xfId="0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170" fontId="17" fillId="2" borderId="5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2" fontId="17" fillId="2" borderId="5" xfId="0" applyNumberFormat="1" applyFont="1" applyFill="1" applyBorder="1" applyAlignment="1">
      <alignment horizontal="center" vertical="center"/>
    </xf>
    <xf numFmtId="171" fontId="17" fillId="2" borderId="5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4" fontId="4" fillId="8" borderId="1" xfId="1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justify" vertical="top" wrapText="1"/>
    </xf>
    <xf numFmtId="44" fontId="5" fillId="2" borderId="6" xfId="1" applyFont="1" applyFill="1" applyBorder="1" applyAlignment="1">
      <alignment horizontal="center" vertical="center"/>
    </xf>
    <xf numFmtId="44" fontId="8" fillId="2" borderId="6" xfId="1" applyFont="1" applyFill="1" applyBorder="1" applyAlignment="1">
      <alignment horizontal="center" vertical="center"/>
    </xf>
    <xf numFmtId="171" fontId="8" fillId="2" borderId="6" xfId="1" applyNumberFormat="1" applyFont="1" applyFill="1" applyBorder="1" applyAlignment="1">
      <alignment horizontal="center" vertical="center"/>
    </xf>
    <xf numFmtId="166" fontId="8" fillId="2" borderId="5" xfId="2" applyNumberFormat="1" applyFont="1" applyFill="1" applyBorder="1" applyAlignment="1">
      <alignment horizontal="center" vertical="center"/>
    </xf>
    <xf numFmtId="169" fontId="8" fillId="2" borderId="5" xfId="0" applyNumberFormat="1" applyFont="1" applyFill="1" applyBorder="1" applyAlignment="1">
      <alignment horizontal="center" vertical="center"/>
    </xf>
    <xf numFmtId="44" fontId="2" fillId="6" borderId="1" xfId="1" applyFont="1" applyFill="1" applyBorder="1" applyAlignment="1">
      <alignment horizontal="center" vertical="center" wrapText="1"/>
    </xf>
    <xf numFmtId="44" fontId="7" fillId="6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</cellXfs>
  <cellStyles count="4">
    <cellStyle name="Moeda" xfId="1" builtinId="4"/>
    <cellStyle name="Moeda 2" xfId="3" xr:uid="{00000000-0005-0000-0000-00002F000000}"/>
    <cellStyle name="Normal" xfId="0" builtinId="0"/>
    <cellStyle name="Porcentagem" xfId="2" builtinId="5"/>
  </cellStyles>
  <dxfs count="2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fgColor indexed="64"/>
          <bgColor rgb="FF92D050"/>
        </patternFill>
      </fill>
    </dxf>
  </dxfs>
  <tableStyles count="0" defaultTableStyle="TableStyleMedium9" defaultPivotStyle="PivotStyleLight16"/>
  <colors>
    <mruColors>
      <color rgb="FF149B55"/>
      <color rgb="FF78A1D2"/>
      <color rgb="FFBAD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140681</xdr:colOff>
      <xdr:row>19</xdr:row>
      <xdr:rowOff>349249</xdr:rowOff>
    </xdr:from>
    <xdr:to>
      <xdr:col>16</xdr:col>
      <xdr:colOff>698500</xdr:colOff>
      <xdr:row>19</xdr:row>
      <xdr:rowOff>751416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91598" y="4635499"/>
          <a:ext cx="1457402" cy="4021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179917</xdr:colOff>
      <xdr:row>0</xdr:row>
      <xdr:rowOff>116418</xdr:rowOff>
    </xdr:from>
    <xdr:to>
      <xdr:col>1</xdr:col>
      <xdr:colOff>941917</xdr:colOff>
      <xdr:row>0</xdr:row>
      <xdr:rowOff>624418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6358D9B-A440-49AC-958B-A28096783B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116418"/>
          <a:ext cx="1217083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zoomScaleNormal="100" zoomScaleSheetLayoutView="100" zoomScalePage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4" sqref="G4"/>
    </sheetView>
  </sheetViews>
  <sheetFormatPr defaultRowHeight="15" x14ac:dyDescent="0.25"/>
  <cols>
    <col min="1" max="1" width="6.85546875" customWidth="1"/>
    <col min="2" max="2" width="52.42578125" style="5" customWidth="1"/>
    <col min="3" max="3" width="7.42578125" style="5" customWidth="1"/>
    <col min="4" max="4" width="8.28515625" style="5" customWidth="1"/>
    <col min="5" max="5" width="9.140625" style="5" customWidth="1"/>
    <col min="6" max="6" width="9.28515625" style="5" customWidth="1"/>
    <col min="7" max="7" width="16.42578125" style="5" customWidth="1"/>
    <col min="8" max="8" width="16.42578125" customWidth="1"/>
    <col min="9" max="9" width="13.5703125" style="59" customWidth="1"/>
    <col min="10" max="13" width="13.5703125" customWidth="1"/>
    <col min="14" max="14" width="13.5703125" bestFit="1" customWidth="1"/>
    <col min="15" max="15" width="14.7109375" style="59" bestFit="1" customWidth="1"/>
    <col min="16" max="16" width="12" style="59" customWidth="1"/>
    <col min="17" max="17" width="13.42578125" style="59" customWidth="1"/>
    <col min="18" max="18" width="14.28515625" customWidth="1"/>
    <col min="19" max="19" width="14.28515625" bestFit="1" customWidth="1"/>
  </cols>
  <sheetData>
    <row r="1" spans="1:19" ht="55.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3" customFormat="1" ht="31.15" customHeight="1" x14ac:dyDescent="0.25">
      <c r="A2" s="31" t="s">
        <v>0</v>
      </c>
      <c r="B2" s="33" t="s">
        <v>11</v>
      </c>
      <c r="C2" s="48" t="s">
        <v>26</v>
      </c>
      <c r="D2" s="48" t="s">
        <v>27</v>
      </c>
      <c r="E2" s="48" t="s">
        <v>28</v>
      </c>
      <c r="F2" s="48" t="s">
        <v>29</v>
      </c>
      <c r="G2" s="33" t="s">
        <v>8</v>
      </c>
      <c r="H2" s="13" t="s">
        <v>5</v>
      </c>
      <c r="I2" s="94" t="s">
        <v>6</v>
      </c>
      <c r="J2" s="14" t="s">
        <v>7</v>
      </c>
      <c r="K2" s="14" t="s">
        <v>4</v>
      </c>
      <c r="L2" s="13" t="s">
        <v>22</v>
      </c>
      <c r="M2" s="13" t="s">
        <v>66</v>
      </c>
      <c r="N2" s="13" t="s">
        <v>67</v>
      </c>
      <c r="O2" s="51" t="s">
        <v>1</v>
      </c>
      <c r="P2" s="52" t="s">
        <v>2</v>
      </c>
      <c r="Q2" s="52" t="s">
        <v>3</v>
      </c>
      <c r="R2" s="28" t="s">
        <v>24</v>
      </c>
      <c r="S2" s="30" t="s">
        <v>9</v>
      </c>
    </row>
    <row r="3" spans="1:19" s="3" customFormat="1" ht="26.25" customHeight="1" x14ac:dyDescent="0.25">
      <c r="A3" s="32"/>
      <c r="B3" s="34"/>
      <c r="C3" s="49"/>
      <c r="D3" s="49"/>
      <c r="E3" s="49"/>
      <c r="F3" s="49"/>
      <c r="G3" s="34"/>
      <c r="H3" s="68" t="s">
        <v>62</v>
      </c>
      <c r="I3" s="95" t="s">
        <v>87</v>
      </c>
      <c r="J3" s="69" t="s">
        <v>10</v>
      </c>
      <c r="K3" s="69" t="s">
        <v>10</v>
      </c>
      <c r="L3" s="69" t="s">
        <v>10</v>
      </c>
      <c r="M3" s="69" t="s">
        <v>10</v>
      </c>
      <c r="N3" s="69" t="s">
        <v>10</v>
      </c>
      <c r="O3" s="53"/>
      <c r="P3" s="54"/>
      <c r="Q3" s="54"/>
      <c r="R3" s="29"/>
      <c r="S3" s="30"/>
    </row>
    <row r="4" spans="1:19" ht="45" x14ac:dyDescent="0.25">
      <c r="A4" s="9">
        <v>1</v>
      </c>
      <c r="B4" s="35" t="s">
        <v>64</v>
      </c>
      <c r="C4" s="41" t="s">
        <v>37</v>
      </c>
      <c r="D4" s="43" t="s">
        <v>38</v>
      </c>
      <c r="E4" s="41" t="s">
        <v>54</v>
      </c>
      <c r="F4" s="45" t="s">
        <v>56</v>
      </c>
      <c r="G4" s="10"/>
      <c r="H4" s="47">
        <v>170</v>
      </c>
      <c r="I4" s="67">
        <v>294</v>
      </c>
      <c r="J4" s="7" t="s">
        <v>65</v>
      </c>
      <c r="K4" s="47">
        <v>273.07</v>
      </c>
      <c r="L4" s="7" t="s">
        <v>68</v>
      </c>
      <c r="M4" s="47">
        <v>202.4</v>
      </c>
      <c r="N4" s="7"/>
      <c r="O4" s="70">
        <f t="shared" ref="O4:O5" si="0">MIN(H4:N4)</f>
        <v>170</v>
      </c>
      <c r="P4" s="71">
        <f>ROUNDDOWN(AVERAGE(H4:N4),2)</f>
        <v>234.86</v>
      </c>
      <c r="Q4" s="71">
        <f>ROUNDDOWN(MEDIAN(H4:N4),2)</f>
        <v>237.73</v>
      </c>
      <c r="R4" s="11">
        <f t="shared" ref="R4:R5" si="1">STDEV(H4:N4)/AVERAGE(H4:N4)</f>
        <v>0.24848473183551659</v>
      </c>
      <c r="S4" s="72">
        <f t="shared" ref="S4:S5" si="2">IF(R4&lt;=25%,P4,Q4)*G4</f>
        <v>0</v>
      </c>
    </row>
    <row r="5" spans="1:19" ht="105" x14ac:dyDescent="0.25">
      <c r="A5" s="9">
        <v>2</v>
      </c>
      <c r="B5" s="76" t="s">
        <v>84</v>
      </c>
      <c r="C5" s="75">
        <v>1406</v>
      </c>
      <c r="D5" s="82" t="s">
        <v>39</v>
      </c>
      <c r="E5" s="78" t="s">
        <v>54</v>
      </c>
      <c r="F5" s="79" t="s">
        <v>57</v>
      </c>
      <c r="G5" s="77"/>
      <c r="H5" s="80">
        <v>633.97</v>
      </c>
      <c r="I5" s="67">
        <v>507.1</v>
      </c>
      <c r="J5" s="66" t="s">
        <v>69</v>
      </c>
      <c r="K5" s="80">
        <v>729.32</v>
      </c>
      <c r="L5" s="66" t="s">
        <v>68</v>
      </c>
      <c r="M5" s="80">
        <v>749.9</v>
      </c>
      <c r="N5" s="8"/>
      <c r="O5" s="70">
        <f t="shared" si="0"/>
        <v>507.1</v>
      </c>
      <c r="P5" s="71">
        <f t="shared" ref="P5:P15" si="3">ROUNDDOWN(AVERAGE(H5:N5),2)</f>
        <v>655.07000000000005</v>
      </c>
      <c r="Q5" s="71">
        <f t="shared" ref="Q5:Q15" si="4">ROUNDDOWN(MEDIAN(H5:N5),2)</f>
        <v>681.64</v>
      </c>
      <c r="R5" s="11">
        <f t="shared" si="1"/>
        <v>0.16917878398698466</v>
      </c>
      <c r="S5" s="72">
        <f t="shared" si="2"/>
        <v>0</v>
      </c>
    </row>
    <row r="6" spans="1:19" ht="90" x14ac:dyDescent="0.25">
      <c r="A6" s="9">
        <v>3</v>
      </c>
      <c r="B6" s="76" t="s">
        <v>30</v>
      </c>
      <c r="C6" s="78" t="s">
        <v>40</v>
      </c>
      <c r="D6" s="82" t="s">
        <v>41</v>
      </c>
      <c r="E6" s="78" t="s">
        <v>54</v>
      </c>
      <c r="F6" s="79" t="s">
        <v>58</v>
      </c>
      <c r="G6" s="77"/>
      <c r="H6" s="80">
        <v>709.9</v>
      </c>
      <c r="I6" s="96">
        <v>619.1</v>
      </c>
      <c r="J6" s="74" t="s">
        <v>70</v>
      </c>
      <c r="K6" s="80">
        <v>739.9</v>
      </c>
      <c r="L6" s="74" t="s">
        <v>71</v>
      </c>
      <c r="M6" s="80">
        <v>654.44000000000005</v>
      </c>
      <c r="N6" s="73"/>
      <c r="O6" s="70">
        <f>MIN(H6:N6)</f>
        <v>619.1</v>
      </c>
      <c r="P6" s="71">
        <f t="shared" si="3"/>
        <v>680.83</v>
      </c>
      <c r="Q6" s="71">
        <f t="shared" si="4"/>
        <v>682.17</v>
      </c>
      <c r="R6" s="11">
        <f>STDEV(H6:N6)/AVERAGE(H6:N6)</f>
        <v>7.9736451800441532E-2</v>
      </c>
      <c r="S6" s="72">
        <f>IF(R6&lt;=25%,P6,Q6)*G6</f>
        <v>0</v>
      </c>
    </row>
    <row r="7" spans="1:19" ht="90" x14ac:dyDescent="0.25">
      <c r="A7" s="9">
        <v>4</v>
      </c>
      <c r="B7" s="76" t="s">
        <v>31</v>
      </c>
      <c r="C7" s="75">
        <v>1803</v>
      </c>
      <c r="D7" s="82" t="s">
        <v>42</v>
      </c>
      <c r="E7" s="78" t="s">
        <v>54</v>
      </c>
      <c r="F7" s="79" t="s">
        <v>58</v>
      </c>
      <c r="G7" s="77"/>
      <c r="H7" s="80">
        <v>507.9</v>
      </c>
      <c r="I7" s="96"/>
      <c r="J7" s="74" t="s">
        <v>72</v>
      </c>
      <c r="K7" s="80">
        <v>477.65</v>
      </c>
      <c r="L7" s="74" t="s">
        <v>73</v>
      </c>
      <c r="M7" s="80">
        <v>663.14</v>
      </c>
      <c r="N7" s="73"/>
      <c r="O7" s="70">
        <f>MIN(H7:N7)</f>
        <v>477.65</v>
      </c>
      <c r="P7" s="71">
        <f t="shared" si="3"/>
        <v>549.55999999999995</v>
      </c>
      <c r="Q7" s="71">
        <f t="shared" si="4"/>
        <v>507.9</v>
      </c>
      <c r="R7" s="11">
        <f>STDEV(H7:N7)/AVERAGE(H7:N7)</f>
        <v>0.18108264269571897</v>
      </c>
      <c r="S7" s="72">
        <f>IF(R7&lt;=25%,P7,Q7)*G7</f>
        <v>0</v>
      </c>
    </row>
    <row r="8" spans="1:19" ht="45" x14ac:dyDescent="0.25">
      <c r="A8" s="9">
        <v>5</v>
      </c>
      <c r="B8" s="76" t="s">
        <v>32</v>
      </c>
      <c r="C8" s="78" t="s">
        <v>43</v>
      </c>
      <c r="D8" s="82" t="s">
        <v>44</v>
      </c>
      <c r="E8" s="78" t="s">
        <v>55</v>
      </c>
      <c r="F8" s="79" t="s">
        <v>58</v>
      </c>
      <c r="G8" s="77"/>
      <c r="H8" s="80">
        <v>1400</v>
      </c>
      <c r="I8" s="96">
        <v>1446.62</v>
      </c>
      <c r="J8" s="74" t="s">
        <v>74</v>
      </c>
      <c r="K8" s="80">
        <v>1719</v>
      </c>
      <c r="L8" s="74" t="s">
        <v>75</v>
      </c>
      <c r="M8" s="80">
        <v>1639</v>
      </c>
      <c r="N8" s="73"/>
      <c r="O8" s="70">
        <f>MIN(H8:N8)</f>
        <v>1400</v>
      </c>
      <c r="P8" s="71">
        <f t="shared" si="3"/>
        <v>1551.15</v>
      </c>
      <c r="Q8" s="71">
        <f t="shared" si="4"/>
        <v>1542.81</v>
      </c>
      <c r="R8" s="11">
        <f>STDEV(H8:N8)/AVERAGE(H8:N8)</f>
        <v>9.824006801290347E-2</v>
      </c>
      <c r="S8" s="72">
        <f>IF(R8&lt;=25%,P8,Q8)*G8</f>
        <v>0</v>
      </c>
    </row>
    <row r="9" spans="1:19" ht="75" x14ac:dyDescent="0.25">
      <c r="A9" s="9">
        <v>6</v>
      </c>
      <c r="B9" s="76" t="s">
        <v>33</v>
      </c>
      <c r="C9" s="78">
        <v>4804</v>
      </c>
      <c r="D9" s="82" t="s">
        <v>45</v>
      </c>
      <c r="E9" s="78" t="s">
        <v>54</v>
      </c>
      <c r="F9" s="79" t="s">
        <v>59</v>
      </c>
      <c r="G9" s="77"/>
      <c r="H9" s="80">
        <v>178.5</v>
      </c>
      <c r="I9" s="96">
        <v>242</v>
      </c>
      <c r="J9" s="74" t="s">
        <v>70</v>
      </c>
      <c r="K9" s="80">
        <v>234.76</v>
      </c>
      <c r="L9" s="74" t="s">
        <v>68</v>
      </c>
      <c r="M9" s="80">
        <v>224.9</v>
      </c>
      <c r="N9" s="73"/>
      <c r="O9" s="70">
        <f>MIN(H9:N9)</f>
        <v>178.5</v>
      </c>
      <c r="P9" s="71">
        <f t="shared" si="3"/>
        <v>220.04</v>
      </c>
      <c r="Q9" s="71">
        <f t="shared" si="4"/>
        <v>229.83</v>
      </c>
      <c r="R9" s="11">
        <f>STDEV(H9:N9)/AVERAGE(H9:N9)</f>
        <v>0.12982349801510126</v>
      </c>
      <c r="S9" s="72">
        <f>IF(R9&lt;=25%,P9,Q9)*G9</f>
        <v>0</v>
      </c>
    </row>
    <row r="10" spans="1:19" ht="75" x14ac:dyDescent="0.25">
      <c r="A10" s="9">
        <v>7</v>
      </c>
      <c r="B10" s="76" t="s">
        <v>34</v>
      </c>
      <c r="C10" s="41" t="s">
        <v>46</v>
      </c>
      <c r="D10" s="43" t="s">
        <v>47</v>
      </c>
      <c r="E10" s="41" t="s">
        <v>54</v>
      </c>
      <c r="F10" s="45" t="s">
        <v>57</v>
      </c>
      <c r="G10" s="10"/>
      <c r="H10" s="47">
        <v>299.95</v>
      </c>
      <c r="I10" s="96"/>
      <c r="J10" s="74" t="s">
        <v>88</v>
      </c>
      <c r="K10" s="47">
        <v>429.9</v>
      </c>
      <c r="L10" s="74" t="s">
        <v>89</v>
      </c>
      <c r="M10" s="47">
        <v>409</v>
      </c>
      <c r="N10" s="73"/>
      <c r="O10" s="70">
        <f>MIN(H10:N10)</f>
        <v>299.95</v>
      </c>
      <c r="P10" s="71">
        <f t="shared" si="3"/>
        <v>379.61</v>
      </c>
      <c r="Q10" s="71">
        <f t="shared" si="4"/>
        <v>409</v>
      </c>
      <c r="R10" s="11">
        <f>STDEV(H10:N10)/AVERAGE(H10:N10)</f>
        <v>0.18381771494953658</v>
      </c>
      <c r="S10" s="72">
        <f>IF(R10&lt;=25%,P10,Q10)*G10</f>
        <v>0</v>
      </c>
    </row>
    <row r="11" spans="1:19" ht="135" x14ac:dyDescent="0.25">
      <c r="A11" s="9">
        <v>8</v>
      </c>
      <c r="B11" s="36" t="s">
        <v>35</v>
      </c>
      <c r="C11" s="42" t="s">
        <v>48</v>
      </c>
      <c r="D11" s="43" t="s">
        <v>49</v>
      </c>
      <c r="E11" s="44" t="s">
        <v>55</v>
      </c>
      <c r="F11" s="46" t="s">
        <v>60</v>
      </c>
      <c r="G11" s="10"/>
      <c r="H11" s="47">
        <v>5520</v>
      </c>
      <c r="I11" s="96">
        <v>4561.93</v>
      </c>
      <c r="J11" s="74" t="s">
        <v>76</v>
      </c>
      <c r="K11" s="47">
        <v>7329.37</v>
      </c>
      <c r="L11" s="74" t="s">
        <v>77</v>
      </c>
      <c r="M11" s="47">
        <v>5753.84</v>
      </c>
      <c r="N11" s="73"/>
      <c r="O11" s="70">
        <f>MIN(H11:N11)</f>
        <v>4561.93</v>
      </c>
      <c r="P11" s="71">
        <f t="shared" si="3"/>
        <v>5791.28</v>
      </c>
      <c r="Q11" s="71">
        <f t="shared" si="4"/>
        <v>5636.92</v>
      </c>
      <c r="R11" s="11">
        <f>STDEV(H11:N11)/AVERAGE(H11:N11)</f>
        <v>0.19818639101928531</v>
      </c>
      <c r="S11" s="72">
        <f>IF(R11&lt;=25%,P11,Q11)*G11</f>
        <v>0</v>
      </c>
    </row>
    <row r="12" spans="1:19" ht="75" x14ac:dyDescent="0.25">
      <c r="A12" s="9">
        <v>9</v>
      </c>
      <c r="B12" s="86" t="s">
        <v>36</v>
      </c>
      <c r="C12" s="81" t="s">
        <v>50</v>
      </c>
      <c r="D12" s="82" t="s">
        <v>51</v>
      </c>
      <c r="E12" s="83" t="s">
        <v>55</v>
      </c>
      <c r="F12" s="84" t="s">
        <v>61</v>
      </c>
      <c r="G12" s="77"/>
      <c r="H12" s="85" t="s">
        <v>63</v>
      </c>
      <c r="I12" s="96"/>
      <c r="J12" s="74"/>
      <c r="K12" s="73"/>
      <c r="L12" s="74"/>
      <c r="M12" s="73"/>
      <c r="N12" s="73"/>
      <c r="O12" s="70">
        <f>MIN(H12:N12)</f>
        <v>0</v>
      </c>
      <c r="P12" s="71" t="e">
        <f t="shared" si="3"/>
        <v>#DIV/0!</v>
      </c>
      <c r="Q12" s="71" t="e">
        <f t="shared" si="4"/>
        <v>#NUM!</v>
      </c>
      <c r="R12" s="11" t="e">
        <f>STDEV(H12:N12)/AVERAGE(H12:N12)</f>
        <v>#DIV/0!</v>
      </c>
      <c r="S12" s="72" t="e">
        <f>IF(R12&lt;=25%,P12,Q12)*G12</f>
        <v>#DIV/0!</v>
      </c>
    </row>
    <row r="13" spans="1:19" ht="75" x14ac:dyDescent="0.25">
      <c r="A13" s="9">
        <v>10</v>
      </c>
      <c r="B13" s="86" t="s">
        <v>86</v>
      </c>
      <c r="C13" s="81" t="s">
        <v>50</v>
      </c>
      <c r="D13" s="82" t="s">
        <v>52</v>
      </c>
      <c r="E13" s="83" t="s">
        <v>55</v>
      </c>
      <c r="F13" s="84" t="s">
        <v>61</v>
      </c>
      <c r="G13" s="10"/>
      <c r="H13" s="47">
        <v>3900</v>
      </c>
      <c r="I13" s="96"/>
      <c r="J13" s="74"/>
      <c r="K13" s="47"/>
      <c r="L13" s="74"/>
      <c r="M13" s="47"/>
      <c r="N13" s="73"/>
      <c r="O13" s="70">
        <f>MIN(H13:N13)</f>
        <v>3900</v>
      </c>
      <c r="P13" s="71">
        <f t="shared" si="3"/>
        <v>3900</v>
      </c>
      <c r="Q13" s="71">
        <f t="shared" si="4"/>
        <v>3900</v>
      </c>
      <c r="R13" s="11" t="e">
        <f>STDEV(H13:N13)/AVERAGE(H13:N13)</f>
        <v>#DIV/0!</v>
      </c>
      <c r="S13" s="72" t="e">
        <f>IF(R13&lt;=25%,P13,Q13)*G13</f>
        <v>#DIV/0!</v>
      </c>
    </row>
    <row r="14" spans="1:19" ht="60" x14ac:dyDescent="0.25">
      <c r="A14" s="9">
        <v>11</v>
      </c>
      <c r="B14" s="86" t="s">
        <v>85</v>
      </c>
      <c r="C14" s="81" t="s">
        <v>50</v>
      </c>
      <c r="D14" s="82" t="s">
        <v>53</v>
      </c>
      <c r="E14" s="83" t="s">
        <v>55</v>
      </c>
      <c r="F14" s="84" t="s">
        <v>61</v>
      </c>
      <c r="G14" s="10"/>
      <c r="H14" s="80">
        <v>1649.99</v>
      </c>
      <c r="I14" s="96"/>
      <c r="J14" s="74"/>
      <c r="K14" s="80"/>
      <c r="L14" s="74"/>
      <c r="M14" s="80"/>
      <c r="N14" s="73"/>
      <c r="O14" s="70">
        <f>MIN(H14:N14)</f>
        <v>1649.99</v>
      </c>
      <c r="P14" s="71">
        <f t="shared" si="3"/>
        <v>1649.99</v>
      </c>
      <c r="Q14" s="71">
        <f t="shared" si="4"/>
        <v>1649.99</v>
      </c>
      <c r="R14" s="11" t="e">
        <f>STDEV(H14:N14)/AVERAGE(H14:N14)</f>
        <v>#DIV/0!</v>
      </c>
      <c r="S14" s="72" t="e">
        <f>IF(R14&lt;=25%,P14,Q14)*G14</f>
        <v>#DIV/0!</v>
      </c>
    </row>
    <row r="15" spans="1:19" ht="94.5" x14ac:dyDescent="0.25">
      <c r="A15" s="87"/>
      <c r="B15" s="88" t="s">
        <v>78</v>
      </c>
      <c r="C15" s="82" t="s">
        <v>81</v>
      </c>
      <c r="D15" s="83" t="s">
        <v>82</v>
      </c>
      <c r="E15" s="83" t="s">
        <v>83</v>
      </c>
      <c r="F15" s="84" t="s">
        <v>58</v>
      </c>
      <c r="G15" s="18"/>
      <c r="H15" s="89">
        <v>2562</v>
      </c>
      <c r="I15" s="89" t="s">
        <v>71</v>
      </c>
      <c r="J15" s="89">
        <v>3798.9</v>
      </c>
      <c r="K15" s="89" t="s">
        <v>79</v>
      </c>
      <c r="L15" s="89">
        <v>3403.08</v>
      </c>
      <c r="M15" s="89" t="s">
        <v>80</v>
      </c>
      <c r="N15" s="89">
        <v>3799</v>
      </c>
      <c r="O15" s="90">
        <f>MIN(H15:N15)</f>
        <v>2562</v>
      </c>
      <c r="P15" s="91">
        <f>ROUNDDOWN(AVERAGE(H15:N15),2)</f>
        <v>3390.74</v>
      </c>
      <c r="Q15" s="91">
        <f>ROUNDDOWN(MEDIAN(H15:N15),2)</f>
        <v>3600.99</v>
      </c>
      <c r="R15" s="92">
        <f>STDEV(H15:N15)/AVERAGE(H15:N15)</f>
        <v>0.17198633518748965</v>
      </c>
      <c r="S15" s="93">
        <f>IF(R15&lt;=25%,P15,Q15)*G15</f>
        <v>0</v>
      </c>
    </row>
    <row r="16" spans="1:19" ht="15.75" x14ac:dyDescent="0.25">
      <c r="A16" s="4"/>
      <c r="B16" s="6"/>
      <c r="C16" s="6"/>
      <c r="D16" s="6"/>
      <c r="E16" s="6"/>
      <c r="F16" s="6"/>
      <c r="G16" s="6"/>
      <c r="H16" s="1"/>
      <c r="I16" s="55"/>
      <c r="J16" s="1"/>
      <c r="K16" s="2"/>
      <c r="L16" s="2"/>
      <c r="M16" s="2"/>
      <c r="N16" s="1"/>
      <c r="O16" s="55"/>
      <c r="P16" s="56"/>
      <c r="Q16" s="57"/>
      <c r="R16" s="3"/>
    </row>
    <row r="17" spans="1:17" ht="15" customHeight="1" x14ac:dyDescent="0.25">
      <c r="A17" s="12"/>
      <c r="B17" s="12"/>
      <c r="C17" s="12"/>
      <c r="D17" s="12"/>
      <c r="E17" s="12"/>
      <c r="F17" s="12"/>
      <c r="G17" s="12"/>
      <c r="H17" s="12"/>
      <c r="I17" s="58"/>
      <c r="J17" s="12"/>
      <c r="K17" s="12"/>
      <c r="L17" s="12"/>
      <c r="M17" s="12"/>
      <c r="N17" s="12"/>
      <c r="O17" s="58"/>
    </row>
    <row r="18" spans="1:17" x14ac:dyDescent="0.2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1"/>
    </row>
    <row r="19" spans="1:17" ht="22.5" x14ac:dyDescent="0.25">
      <c r="A19" s="22" t="s">
        <v>2</v>
      </c>
      <c r="B19" s="23"/>
      <c r="C19" s="16"/>
      <c r="D19" s="16"/>
      <c r="E19" s="16"/>
      <c r="F19" s="16"/>
      <c r="G19" s="22" t="s">
        <v>3</v>
      </c>
      <c r="H19" s="40"/>
      <c r="I19" s="23"/>
      <c r="J19" s="22" t="s">
        <v>13</v>
      </c>
      <c r="K19" s="23"/>
      <c r="L19" s="15"/>
      <c r="M19" s="15"/>
      <c r="N19" s="16" t="s">
        <v>14</v>
      </c>
      <c r="O19" s="60" t="s">
        <v>15</v>
      </c>
      <c r="P19" s="61" t="s">
        <v>16</v>
      </c>
      <c r="Q19" s="62"/>
    </row>
    <row r="20" spans="1:17" ht="84" customHeight="1" x14ac:dyDescent="0.25">
      <c r="A20" s="37" t="s">
        <v>23</v>
      </c>
      <c r="B20" s="38"/>
      <c r="C20" s="17"/>
      <c r="D20" s="17"/>
      <c r="E20" s="17"/>
      <c r="F20" s="17"/>
      <c r="G20" s="37" t="s">
        <v>20</v>
      </c>
      <c r="H20" s="39"/>
      <c r="I20" s="38"/>
      <c r="J20" s="37" t="s">
        <v>17</v>
      </c>
      <c r="K20" s="38"/>
      <c r="L20" s="50"/>
      <c r="M20" s="50"/>
      <c r="N20" s="17" t="s">
        <v>18</v>
      </c>
      <c r="O20" s="63" t="s">
        <v>19</v>
      </c>
      <c r="P20" s="64"/>
      <c r="Q20" s="65"/>
    </row>
    <row r="21" spans="1:17" ht="33" customHeight="1" x14ac:dyDescent="0.25">
      <c r="A21" s="25" t="s">
        <v>25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</sheetData>
  <mergeCells count="23">
    <mergeCell ref="F2:F3"/>
    <mergeCell ref="A1:S1"/>
    <mergeCell ref="A21:Q21"/>
    <mergeCell ref="A19:B19"/>
    <mergeCell ref="G19:I19"/>
    <mergeCell ref="J19:K19"/>
    <mergeCell ref="Q2:Q3"/>
    <mergeCell ref="R2:R3"/>
    <mergeCell ref="S2:S3"/>
    <mergeCell ref="A2:A3"/>
    <mergeCell ref="G2:G3"/>
    <mergeCell ref="B2:B3"/>
    <mergeCell ref="O2:O3"/>
    <mergeCell ref="P2:P3"/>
    <mergeCell ref="E2:E3"/>
    <mergeCell ref="D2:D3"/>
    <mergeCell ref="C2:C3"/>
    <mergeCell ref="A20:B20"/>
    <mergeCell ref="G20:I20"/>
    <mergeCell ref="J20:K20"/>
    <mergeCell ref="A18:Q18"/>
    <mergeCell ref="P19:Q19"/>
    <mergeCell ref="P20:Q20"/>
  </mergeCells>
  <conditionalFormatting sqref="P4:P15">
    <cfRule type="expression" dxfId="1" priority="121">
      <formula>$R4&lt;0.25</formula>
    </cfRule>
  </conditionalFormatting>
  <conditionalFormatting sqref="Q4:Q15">
    <cfRule type="expression" dxfId="0" priority="120">
      <formula>$R4&gt;=0.25</formula>
    </cfRule>
  </conditionalFormatting>
  <pageMargins left="0.51181102362204722" right="0.51181102362204722" top="0.98425196850393704" bottom="0.78740157480314965" header="0.31496062992125984" footer="0.31496062992125984"/>
  <pageSetup paperSize="9" scale="75" orientation="landscape" r:id="rId1"/>
  <headerFooter>
    <oddHeader xml:space="preserve">&amp;C&amp;"-,Negrito"&amp;16
</oddHeader>
    <oddFooter>&amp;Rv2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Formação de Preços</vt:lpstr>
      <vt:lpstr>'Planilha de Formação de Preços'!Area_de_impressao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Giani da Rocha</dc:creator>
  <cp:lastModifiedBy>LAIS BIBIANA RODRIGUES LAGOS</cp:lastModifiedBy>
  <cp:lastPrinted>2024-07-01T20:48:14Z</cp:lastPrinted>
  <dcterms:created xsi:type="dcterms:W3CDTF">2017-11-06T16:56:11Z</dcterms:created>
  <dcterms:modified xsi:type="dcterms:W3CDTF">2024-07-02T18:17:49Z</dcterms:modified>
</cp:coreProperties>
</file>