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93466110904\Downloads\"/>
    </mc:Choice>
  </mc:AlternateContent>
  <bookViews>
    <workbookView xWindow="0" yWindow="0" windowWidth="28800" windowHeight="11610" tabRatio="390" firstSheet="5" activeTab="5"/>
  </bookViews>
  <sheets>
    <sheet name="Reitoria " sheetId="113" state="hidden" r:id="rId1"/>
    <sheet name="ESAG" sheetId="138" state="hidden" r:id="rId2"/>
    <sheet name="CEART" sheetId="139" state="hidden" r:id="rId3"/>
    <sheet name="CEFID" sheetId="140" state="hidden" r:id="rId4"/>
    <sheet name="CERES" sheetId="141" state="hidden" r:id="rId5"/>
    <sheet name="CESFI" sheetId="142" r:id="rId6"/>
    <sheet name="CCT" sheetId="143" state="hidden" r:id="rId7"/>
    <sheet name="GESTOR" sheetId="128" state="hidden" r:id="rId8"/>
  </sheets>
  <definedNames>
    <definedName name="CEPLAN" localSheetId="7">#REF!</definedName>
    <definedName name="CEPLAN">#REF!</definedName>
    <definedName name="diasuteis" localSheetId="7">#REF!</definedName>
    <definedName name="diasuteis">#REF!</definedName>
    <definedName name="Ferias" localSheetId="7">#REF!</definedName>
    <definedName name="Ferias">#REF!</definedName>
    <definedName name="RD" localSheetId="7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28" l="1"/>
  <c r="H6" i="128"/>
  <c r="H7" i="128"/>
  <c r="H8" i="128"/>
  <c r="H9" i="128"/>
  <c r="H10" i="128"/>
  <c r="H11" i="128"/>
  <c r="H13" i="128"/>
  <c r="H14" i="128"/>
  <c r="H15" i="128"/>
  <c r="H16" i="128"/>
  <c r="H17" i="128"/>
  <c r="G5" i="128"/>
  <c r="G6" i="128"/>
  <c r="G7" i="128"/>
  <c r="G8" i="128"/>
  <c r="G9" i="128"/>
  <c r="G10" i="128"/>
  <c r="G11" i="128"/>
  <c r="G12" i="128"/>
  <c r="G13" i="128"/>
  <c r="G14" i="128"/>
  <c r="G15" i="128"/>
  <c r="I15" i="128" s="1"/>
  <c r="G16" i="128"/>
  <c r="G17" i="128"/>
  <c r="G4" i="128"/>
  <c r="I14" i="128" l="1"/>
  <c r="I16" i="128"/>
  <c r="J17" i="143"/>
  <c r="J16" i="143"/>
  <c r="K16" i="143" s="1"/>
  <c r="L16" i="143" s="1"/>
  <c r="J15" i="143"/>
  <c r="J14" i="143"/>
  <c r="J13" i="143"/>
  <c r="K13" i="143" s="1"/>
  <c r="L13" i="143" s="1"/>
  <c r="J12" i="143"/>
  <c r="K12" i="143" s="1"/>
  <c r="J5" i="143"/>
  <c r="K5" i="143" s="1"/>
  <c r="L5" i="143" s="1"/>
  <c r="J6" i="143"/>
  <c r="J7" i="143"/>
  <c r="J8" i="143"/>
  <c r="J9" i="143"/>
  <c r="K9" i="143" s="1"/>
  <c r="L9" i="143" s="1"/>
  <c r="J10" i="143"/>
  <c r="K10" i="143" s="1"/>
  <c r="L10" i="143" s="1"/>
  <c r="J11" i="143"/>
  <c r="K11" i="143" s="1"/>
  <c r="L11" i="143" s="1"/>
  <c r="J4" i="143"/>
  <c r="K4" i="143" s="1"/>
  <c r="L4" i="143" s="1"/>
  <c r="Z18" i="143"/>
  <c r="Y18" i="143"/>
  <c r="X18" i="143"/>
  <c r="W18" i="143"/>
  <c r="V18" i="143"/>
  <c r="U18" i="143"/>
  <c r="T18" i="143"/>
  <c r="S18" i="143"/>
  <c r="R18" i="143"/>
  <c r="Q18" i="143"/>
  <c r="P18" i="143"/>
  <c r="O18" i="143"/>
  <c r="N18" i="143"/>
  <c r="M18" i="143"/>
  <c r="K17" i="143"/>
  <c r="L17" i="143" s="1"/>
  <c r="K15" i="143"/>
  <c r="L15" i="143" s="1"/>
  <c r="K14" i="143"/>
  <c r="L14" i="143" s="1"/>
  <c r="K8" i="143"/>
  <c r="L8" i="143" s="1"/>
  <c r="K7" i="143"/>
  <c r="L7" i="143" s="1"/>
  <c r="J17" i="142"/>
  <c r="K17" i="142" s="1"/>
  <c r="L17" i="142" s="1"/>
  <c r="J16" i="142"/>
  <c r="J5" i="142"/>
  <c r="J6" i="142"/>
  <c r="J7" i="142"/>
  <c r="K7" i="142" s="1"/>
  <c r="L7" i="142" s="1"/>
  <c r="J8" i="142"/>
  <c r="K8" i="142" s="1"/>
  <c r="L8" i="142" s="1"/>
  <c r="J9" i="142"/>
  <c r="K9" i="142" s="1"/>
  <c r="L9" i="142" s="1"/>
  <c r="J10" i="142"/>
  <c r="J11" i="142"/>
  <c r="J12" i="142"/>
  <c r="K12" i="142" s="1"/>
  <c r="L12" i="142" s="1"/>
  <c r="J13" i="142"/>
  <c r="K13" i="142" s="1"/>
  <c r="L13" i="142" s="1"/>
  <c r="J14" i="142"/>
  <c r="K14" i="142" s="1"/>
  <c r="L14" i="142" s="1"/>
  <c r="J15" i="142"/>
  <c r="J4" i="142"/>
  <c r="Z18" i="142"/>
  <c r="Y18" i="142"/>
  <c r="X18" i="142"/>
  <c r="W18" i="142"/>
  <c r="V18" i="142"/>
  <c r="U18" i="142"/>
  <c r="T18" i="142"/>
  <c r="S18" i="142"/>
  <c r="R18" i="142"/>
  <c r="Q18" i="142"/>
  <c r="P18" i="142"/>
  <c r="O18" i="142"/>
  <c r="N18" i="142"/>
  <c r="M18" i="142"/>
  <c r="K16" i="142"/>
  <c r="L16" i="142" s="1"/>
  <c r="K15" i="142"/>
  <c r="L15" i="142" s="1"/>
  <c r="K11" i="142"/>
  <c r="L11" i="142" s="1"/>
  <c r="K10" i="142"/>
  <c r="L10" i="142" s="1"/>
  <c r="K6" i="142"/>
  <c r="L6" i="142" s="1"/>
  <c r="K5" i="142"/>
  <c r="L5" i="142" s="1"/>
  <c r="J12" i="141"/>
  <c r="J13" i="141"/>
  <c r="K13" i="141" s="1"/>
  <c r="L13" i="141" s="1"/>
  <c r="J14" i="141"/>
  <c r="J15" i="141"/>
  <c r="K15" i="141" s="1"/>
  <c r="L15" i="141" s="1"/>
  <c r="J16" i="141"/>
  <c r="J17" i="141"/>
  <c r="K17" i="141" s="1"/>
  <c r="L17" i="141" s="1"/>
  <c r="J11" i="141"/>
  <c r="J10" i="141"/>
  <c r="K10" i="141" s="1"/>
  <c r="L10" i="141" s="1"/>
  <c r="J9" i="141"/>
  <c r="J8" i="141"/>
  <c r="K8" i="141" s="1"/>
  <c r="L8" i="141" s="1"/>
  <c r="J7" i="141"/>
  <c r="J6" i="141"/>
  <c r="J5" i="141"/>
  <c r="J4" i="141"/>
  <c r="Z18" i="141"/>
  <c r="Y18" i="141"/>
  <c r="X18" i="141"/>
  <c r="W18" i="141"/>
  <c r="V18" i="141"/>
  <c r="U18" i="141"/>
  <c r="T18" i="141"/>
  <c r="S18" i="141"/>
  <c r="R18" i="141"/>
  <c r="Q18" i="141"/>
  <c r="P18" i="141"/>
  <c r="O18" i="141"/>
  <c r="N18" i="141"/>
  <c r="M18" i="141"/>
  <c r="K16" i="141"/>
  <c r="L16" i="141" s="1"/>
  <c r="K14" i="141"/>
  <c r="L14" i="141" s="1"/>
  <c r="K12" i="141"/>
  <c r="L12" i="141" s="1"/>
  <c r="K11" i="141"/>
  <c r="L11" i="141" s="1"/>
  <c r="K9" i="141"/>
  <c r="L9" i="141" s="1"/>
  <c r="K7" i="141"/>
  <c r="L7" i="141" s="1"/>
  <c r="K6" i="141"/>
  <c r="L6" i="141" s="1"/>
  <c r="K5" i="141"/>
  <c r="L5" i="141" s="1"/>
  <c r="K4" i="141"/>
  <c r="L4" i="141" s="1"/>
  <c r="J13" i="140"/>
  <c r="J14" i="140"/>
  <c r="K14" i="140" s="1"/>
  <c r="L14" i="140" s="1"/>
  <c r="J15" i="140"/>
  <c r="K15" i="140" s="1"/>
  <c r="L15" i="140" s="1"/>
  <c r="J16" i="140"/>
  <c r="K16" i="140" s="1"/>
  <c r="L16" i="140" s="1"/>
  <c r="J17" i="140"/>
  <c r="J12" i="140"/>
  <c r="J11" i="140"/>
  <c r="K11" i="140" s="1"/>
  <c r="L11" i="140" s="1"/>
  <c r="J10" i="140"/>
  <c r="K10" i="140" s="1"/>
  <c r="L10" i="140" s="1"/>
  <c r="J9" i="140"/>
  <c r="J8" i="140"/>
  <c r="J7" i="140"/>
  <c r="J6" i="140"/>
  <c r="K6" i="140" s="1"/>
  <c r="L6" i="140" s="1"/>
  <c r="J5" i="140"/>
  <c r="J4" i="140"/>
  <c r="Z18" i="140"/>
  <c r="Y18" i="140"/>
  <c r="X18" i="140"/>
  <c r="W18" i="140"/>
  <c r="V18" i="140"/>
  <c r="U18" i="140"/>
  <c r="T18" i="140"/>
  <c r="S18" i="140"/>
  <c r="R18" i="140"/>
  <c r="Q18" i="140"/>
  <c r="P18" i="140"/>
  <c r="O18" i="140"/>
  <c r="N18" i="140"/>
  <c r="M18" i="140"/>
  <c r="K17" i="140"/>
  <c r="L17" i="140" s="1"/>
  <c r="K13" i="140"/>
  <c r="L13" i="140" s="1"/>
  <c r="K12" i="140"/>
  <c r="L12" i="140" s="1"/>
  <c r="K9" i="140"/>
  <c r="L9" i="140" s="1"/>
  <c r="K8" i="140"/>
  <c r="L8" i="140" s="1"/>
  <c r="K7" i="140"/>
  <c r="L7" i="140" s="1"/>
  <c r="K5" i="140"/>
  <c r="L5" i="140" s="1"/>
  <c r="K4" i="140"/>
  <c r="L4" i="140" s="1"/>
  <c r="J10" i="139"/>
  <c r="K10" i="139" s="1"/>
  <c r="L10" i="139" s="1"/>
  <c r="J11" i="139"/>
  <c r="K11" i="139" s="1"/>
  <c r="L11" i="139" s="1"/>
  <c r="J12" i="139"/>
  <c r="J13" i="139"/>
  <c r="K13" i="139" s="1"/>
  <c r="L13" i="139" s="1"/>
  <c r="J14" i="139"/>
  <c r="J15" i="139"/>
  <c r="J16" i="139"/>
  <c r="K16" i="139" s="1"/>
  <c r="L16" i="139" s="1"/>
  <c r="J17" i="139"/>
  <c r="K17" i="139" s="1"/>
  <c r="L17" i="139" s="1"/>
  <c r="J9" i="139"/>
  <c r="J8" i="139"/>
  <c r="K8" i="139" s="1"/>
  <c r="L8" i="139" s="1"/>
  <c r="J7" i="139"/>
  <c r="K7" i="139" s="1"/>
  <c r="L7" i="139" s="1"/>
  <c r="J6" i="139"/>
  <c r="J5" i="139"/>
  <c r="K5" i="139" s="1"/>
  <c r="L5" i="139" s="1"/>
  <c r="J4" i="139"/>
  <c r="K4" i="139" s="1"/>
  <c r="L4" i="139" s="1"/>
  <c r="Z18" i="139"/>
  <c r="Y18" i="139"/>
  <c r="X18" i="139"/>
  <c r="W18" i="139"/>
  <c r="V18" i="139"/>
  <c r="U18" i="139"/>
  <c r="T18" i="139"/>
  <c r="S18" i="139"/>
  <c r="R18" i="139"/>
  <c r="Q18" i="139"/>
  <c r="P18" i="139"/>
  <c r="O18" i="139"/>
  <c r="N18" i="139"/>
  <c r="M18" i="139"/>
  <c r="K15" i="139"/>
  <c r="L15" i="139" s="1"/>
  <c r="K14" i="139"/>
  <c r="L14" i="139" s="1"/>
  <c r="K12" i="139"/>
  <c r="L12" i="139" s="1"/>
  <c r="K9" i="139"/>
  <c r="L9" i="139" s="1"/>
  <c r="K6" i="139"/>
  <c r="L6" i="139" s="1"/>
  <c r="J7" i="138"/>
  <c r="K7" i="138" s="1"/>
  <c r="L7" i="138" s="1"/>
  <c r="J8" i="138"/>
  <c r="J9" i="138"/>
  <c r="K9" i="138" s="1"/>
  <c r="L9" i="138" s="1"/>
  <c r="J10" i="138"/>
  <c r="J11" i="138"/>
  <c r="K11" i="138" s="1"/>
  <c r="L11" i="138" s="1"/>
  <c r="J12" i="138"/>
  <c r="K12" i="138" s="1"/>
  <c r="L12" i="138" s="1"/>
  <c r="J13" i="138"/>
  <c r="J14" i="138"/>
  <c r="K14" i="138" s="1"/>
  <c r="L14" i="138" s="1"/>
  <c r="J15" i="138"/>
  <c r="K15" i="138" s="1"/>
  <c r="L15" i="138" s="1"/>
  <c r="J16" i="138"/>
  <c r="K16" i="138" s="1"/>
  <c r="L16" i="138" s="1"/>
  <c r="J17" i="138"/>
  <c r="J6" i="138"/>
  <c r="K6" i="138" s="1"/>
  <c r="L6" i="138" s="1"/>
  <c r="J5" i="138"/>
  <c r="K5" i="138" s="1"/>
  <c r="L5" i="138" s="1"/>
  <c r="J4" i="138"/>
  <c r="K4" i="138" s="1"/>
  <c r="L4" i="138" s="1"/>
  <c r="Z18" i="138"/>
  <c r="Y18" i="138"/>
  <c r="X18" i="138"/>
  <c r="W18" i="138"/>
  <c r="V18" i="138"/>
  <c r="U18" i="138"/>
  <c r="T18" i="138"/>
  <c r="S18" i="138"/>
  <c r="R18" i="138"/>
  <c r="Q18" i="138"/>
  <c r="P18" i="138"/>
  <c r="O18" i="138"/>
  <c r="N18" i="138"/>
  <c r="M18" i="138"/>
  <c r="K17" i="138"/>
  <c r="L17" i="138" s="1"/>
  <c r="K13" i="138"/>
  <c r="L13" i="138" s="1"/>
  <c r="K10" i="138"/>
  <c r="L10" i="138" s="1"/>
  <c r="K8" i="138"/>
  <c r="L8" i="138" s="1"/>
  <c r="J8" i="113"/>
  <c r="J9" i="113"/>
  <c r="J10" i="113"/>
  <c r="J11" i="113"/>
  <c r="J12" i="113"/>
  <c r="J13" i="113"/>
  <c r="K13" i="113" s="1"/>
  <c r="L13" i="113" s="1"/>
  <c r="J14" i="113"/>
  <c r="K14" i="113" s="1"/>
  <c r="L14" i="113" s="1"/>
  <c r="J15" i="113"/>
  <c r="K15" i="113" s="1"/>
  <c r="L15" i="113" s="1"/>
  <c r="J16" i="113"/>
  <c r="J17" i="113"/>
  <c r="J7" i="113"/>
  <c r="J6" i="113"/>
  <c r="K6" i="113" s="1"/>
  <c r="J5" i="113"/>
  <c r="K5" i="113" s="1"/>
  <c r="J4" i="113"/>
  <c r="K7" i="113"/>
  <c r="K9" i="113"/>
  <c r="K10" i="113"/>
  <c r="L10" i="113" s="1"/>
  <c r="K11" i="113"/>
  <c r="L11" i="113" s="1"/>
  <c r="K12" i="113"/>
  <c r="L12" i="113" s="1"/>
  <c r="K16" i="113"/>
  <c r="L16" i="113" s="1"/>
  <c r="K17" i="113"/>
  <c r="L17" i="113" s="1"/>
  <c r="M18" i="113"/>
  <c r="Z18" i="113"/>
  <c r="Y18" i="113"/>
  <c r="L12" i="143" l="1"/>
  <c r="H12" i="128"/>
  <c r="K6" i="143"/>
  <c r="L6" i="143" s="1"/>
  <c r="K4" i="142"/>
  <c r="L4" i="142" s="1"/>
  <c r="K8" i="113"/>
  <c r="P18" i="113" l="1"/>
  <c r="N18" i="113" l="1"/>
  <c r="O18" i="113"/>
  <c r="Q18" i="113"/>
  <c r="R18" i="113"/>
  <c r="S18" i="113"/>
  <c r="T18" i="113"/>
  <c r="U18" i="113"/>
  <c r="V18" i="113"/>
  <c r="W18" i="113"/>
  <c r="X18" i="113"/>
  <c r="J8" i="128" l="1"/>
  <c r="J10" i="128"/>
  <c r="J11" i="128"/>
  <c r="J5" i="128"/>
  <c r="J6" i="128"/>
  <c r="K4" i="113"/>
  <c r="H4" i="128" s="1"/>
  <c r="L6" i="113"/>
  <c r="K11" i="128" l="1"/>
  <c r="J9" i="128"/>
  <c r="L7" i="113"/>
  <c r="L5" i="113"/>
  <c r="L4" i="113"/>
  <c r="I11" i="128" l="1"/>
  <c r="L9" i="113" l="1"/>
  <c r="K9" i="128" l="1"/>
  <c r="I9" i="128"/>
  <c r="K5" i="128"/>
  <c r="I5" i="128"/>
  <c r="I8" i="128"/>
  <c r="K8" i="128"/>
  <c r="K6" i="128"/>
  <c r="I6" i="128"/>
  <c r="K10" i="128"/>
  <c r="I10" i="128"/>
  <c r="J4" i="128"/>
  <c r="J12" i="128"/>
  <c r="J17" i="128"/>
  <c r="G21" i="128"/>
  <c r="I17" i="128" l="1"/>
  <c r="J7" i="128"/>
  <c r="J13" i="128"/>
  <c r="G23" i="128"/>
  <c r="G22" i="128"/>
  <c r="K17" i="128" l="1"/>
  <c r="I13" i="128" l="1"/>
  <c r="I12" i="128"/>
  <c r="I4" i="128"/>
  <c r="I7" i="128"/>
  <c r="K12" i="128" l="1"/>
  <c r="K4" i="128"/>
  <c r="K13" i="128"/>
  <c r="K7" i="128"/>
  <c r="J18" i="128"/>
  <c r="K24" i="128" s="1"/>
  <c r="K18" i="128" l="1"/>
  <c r="K25" i="128" s="1"/>
  <c r="L8" i="113" l="1"/>
  <c r="K27" i="128" l="1"/>
</calcChain>
</file>

<file path=xl/sharedStrings.xml><?xml version="1.0" encoding="utf-8"?>
<sst xmlns="http://schemas.openxmlformats.org/spreadsheetml/2006/main" count="938" uniqueCount="74">
  <si>
    <t>Saldo / Automático</t>
  </si>
  <si>
    <t>...../...../......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</si>
  <si>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</si>
  <si>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</si>
  <si>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</si>
  <si>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</si>
  <si>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</si>
  <si>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</si>
  <si>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</si>
  <si>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</si>
  <si>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</si>
  <si>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</si>
  <si>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</si>
  <si>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</si>
  <si>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Kg</t>
  </si>
  <si>
    <t>339039.28</t>
  </si>
  <si>
    <t xml:space="preserve">Item </t>
  </si>
  <si>
    <t>Empresa</t>
  </si>
  <si>
    <t>Grupo-Classe</t>
  </si>
  <si>
    <t>Código NUC</t>
  </si>
  <si>
    <t>Detalhamento</t>
  </si>
  <si>
    <t>02-25</t>
  </si>
  <si>
    <t>Coleta</t>
  </si>
  <si>
    <t>Litro</t>
  </si>
  <si>
    <t>50051 5 006</t>
  </si>
  <si>
    <t>50051 0 002</t>
  </si>
  <si>
    <t>50051 0 003</t>
  </si>
  <si>
    <t>50111 0 001</t>
  </si>
  <si>
    <t>CENTRO PARTICIPANTE: REITORIA</t>
  </si>
  <si>
    <t>CENTRO PARTICIPANTE: CEART</t>
  </si>
  <si>
    <t>CENTRO PARTICIPANTE: CEFID</t>
  </si>
  <si>
    <t>CENTRO PARTICIPANTE: CERES</t>
  </si>
  <si>
    <t>CENTRO PARTICIPANTE: ESAG</t>
  </si>
  <si>
    <t>OS nº  xxxx/2024 Qtde. DT</t>
  </si>
  <si>
    <t>VIGÊNCIA DA ATA: 15/05/2024 até 15/05/2025</t>
  </si>
  <si>
    <r>
      <rPr>
        <b/>
        <sz val="11"/>
        <rFont val="Calibri"/>
        <family val="2"/>
        <scheme val="minor"/>
      </rPr>
      <t>PE 0622/2024 SRP</t>
    </r>
    <r>
      <rPr>
        <sz val="11"/>
        <rFont val="Calibri"/>
        <family val="2"/>
        <scheme val="minor"/>
      </rPr>
      <t xml:space="preserve"> (SGPE DE ORIGEM: 5664/2024)</t>
    </r>
  </si>
  <si>
    <r>
      <t xml:space="preserve">VIGÊNCIA DA ATA: 15/05/2024 até </t>
    </r>
    <r>
      <rPr>
        <b/>
        <sz val="11"/>
        <rFont val="Calibri"/>
        <family val="2"/>
        <scheme val="minor"/>
      </rPr>
      <t>15/05/2025</t>
    </r>
  </si>
  <si>
    <t>Lote</t>
  </si>
  <si>
    <t>Descrição</t>
  </si>
  <si>
    <r>
      <rPr>
        <b/>
        <sz val="11"/>
        <rFont val="Calibri"/>
        <family val="2"/>
        <scheme val="minor"/>
      </rPr>
      <t>OBJETO:</t>
    </r>
    <r>
      <rPr>
        <sz val="11"/>
        <rFont val="Calibri"/>
        <family val="2"/>
        <scheme val="minor"/>
      </rPr>
      <t xml:space="preserve"> CONTRATAÇÃO DE EMPRESA ESPECIALIZADA PARA A PRESTAÇÃO DE SERVIÇOS DE COLETA, TRANSPORTE E DESTINAÇÃO FINAL DE RESÍDUOS QUÍMICOS, LABORATORIAIS, HOSPITALARES, ENTULHOS E LÂMPADAS, PARA O CAMPUS I, PARA O CENTRO DE EDUCAÇÃO SUPERIOR DA REGIÃO SUL – CERES, PARA O CENTRO DE EDUCAÇÃO SUPERIOR DA FOZ DO ITAJAÍ – CESFI E PARA O CENTRO DE CIÊNCIAS TECNOLÓGICAS – CCT DA UDESC</t>
    </r>
  </si>
  <si>
    <t>OBS:</t>
  </si>
  <si>
    <t>Prazo de Pagamento: 30 dias</t>
  </si>
  <si>
    <t>Prazo de entrega: 10 dias</t>
  </si>
  <si>
    <t>Lotes 1 a 4; 10; 13; 17 - DESERTO</t>
  </si>
  <si>
    <t>GETECMA - GESTÃO E TECNOLOGIA EM MEIO AMBIENTE LTDA - CNPJ 10.353.830/0001-56</t>
  </si>
  <si>
    <t>ECOEFICIÊNCIA SOLUÇÕES AMBIENTAIS LTDA - CNPJ 05.608.332/0001-77</t>
  </si>
  <si>
    <t>CETRILIFE TRATAMENTO DE RESÍDUOS DE SERVIÇOS DE SAUDE LTDA - CNPJ 26.522.047/0001-09</t>
  </si>
  <si>
    <t>COMWAP SERVICE LTDA - CNPJ 06.077.057/0001-75</t>
  </si>
  <si>
    <t xml:space="preserve">Preço UNITÁRIO </t>
  </si>
  <si>
    <t>50052 5 002</t>
  </si>
  <si>
    <t xml:space="preserve">Unidade </t>
  </si>
  <si>
    <t>50053 5 004</t>
  </si>
  <si>
    <t>M³</t>
  </si>
  <si>
    <t>339039.27</t>
  </si>
  <si>
    <t>50051 5 002</t>
  </si>
  <si>
    <r>
      <t xml:space="preserve">Coleta, transporte e tratamento de lâmpadas fluorescentes e LED. </t>
    </r>
    <r>
      <rPr>
        <b/>
        <sz val="11"/>
        <color rgb="FFFF0000"/>
        <rFont val="Calibri"/>
        <family val="2"/>
      </rPr>
      <t xml:space="preserve">CAMPUS I - CERES </t>
    </r>
  </si>
  <si>
    <r>
      <t xml:space="preserve">Destinação final de lâmpadas fluorescentes e LED. </t>
    </r>
    <r>
      <rPr>
        <b/>
        <sz val="11"/>
        <color rgb="FFFF0000"/>
        <rFont val="Calibri"/>
        <family val="2"/>
      </rPr>
      <t xml:space="preserve">CAMPUS I - CERES </t>
    </r>
  </si>
  <si>
    <r>
      <t xml:space="preserve">Locação de caçamba com tampa, para recolher resíduos sólidos - Classe IIA - Rejeitos. Capacidade da caçamba em metros cúbicos. Incluindo coleta, transporte e destinação final. </t>
    </r>
    <r>
      <rPr>
        <b/>
        <sz val="11"/>
        <rFont val="Calibri"/>
        <family val="2"/>
      </rPr>
      <t xml:space="preserve">Será calculado o valor por caçamba ao final ao vencedor. </t>
    </r>
    <r>
      <rPr>
        <b/>
        <sz val="11"/>
        <color rgb="FFFF0000"/>
        <rFont val="Calibri"/>
        <family val="2"/>
      </rPr>
      <t>CAMPUS I - CERES</t>
    </r>
    <r>
      <rPr>
        <b/>
        <sz val="11"/>
        <rFont val="Calibri"/>
        <family val="2"/>
      </rPr>
      <t xml:space="preserve"> </t>
    </r>
  </si>
  <si>
    <r>
      <t xml:space="preserve">Coleta e transporte de produtos químicos. </t>
    </r>
    <r>
      <rPr>
        <sz val="11"/>
        <color rgb="FFFF0000"/>
        <rFont val="Calibri"/>
        <family val="2"/>
      </rPr>
      <t xml:space="preserve">CAMPUS I - CERES </t>
    </r>
  </si>
  <si>
    <r>
      <t xml:space="preserve">Destinação final de produtos químicos. </t>
    </r>
    <r>
      <rPr>
        <sz val="11"/>
        <color rgb="FFFF0000"/>
        <rFont val="Calibri"/>
        <family val="2"/>
      </rPr>
      <t>CAMPUS I - CERES</t>
    </r>
    <r>
      <rPr>
        <sz val="11"/>
        <rFont val="Calibri"/>
        <family val="2"/>
      </rPr>
      <t xml:space="preserve"> </t>
    </r>
  </si>
  <si>
    <r>
      <t xml:space="preserve">Coleta e transporte de Lixo Hospitalar (materiais biologicos, contaminantes e perfuro cortantes). </t>
    </r>
    <r>
      <rPr>
        <b/>
        <sz val="11"/>
        <color rgb="FFFF0000"/>
        <rFont val="Calibri"/>
        <family val="2"/>
      </rPr>
      <t xml:space="preserve">CAMPUS I - CERES </t>
    </r>
  </si>
  <si>
    <r>
      <t xml:space="preserve">Destinação final de Lixo Hospitalar. </t>
    </r>
    <r>
      <rPr>
        <b/>
        <sz val="11"/>
        <color rgb="FFFF0000"/>
        <rFont val="Calibri"/>
        <family val="2"/>
      </rPr>
      <t xml:space="preserve">CAMPUS I - CERES </t>
    </r>
  </si>
  <si>
    <r>
      <t xml:space="preserve">Coleta, transporte, tratamento e destino final de resíduos de fezes, urina e carcaças de camundongos (até 2 sacos de resíduos de fezes e urina e 1 saco de carcaça de camundongo por coleta). Coletas com sacos de até 30 litros. </t>
    </r>
    <r>
      <rPr>
        <b/>
        <sz val="11"/>
        <color rgb="FFFF0000"/>
        <rFont val="Calibri"/>
        <family val="2"/>
      </rPr>
      <t xml:space="preserve">CAMPUS I - CERES </t>
    </r>
  </si>
  <si>
    <r>
      <t xml:space="preserve">Coleta, transporte e tratamento de lâmpadas fluorescentes e LED. </t>
    </r>
    <r>
      <rPr>
        <b/>
        <sz val="11"/>
        <rFont val="Calibri"/>
        <family val="2"/>
      </rPr>
      <t>JOINVILLE/SC</t>
    </r>
  </si>
  <si>
    <r>
      <t xml:space="preserve">Destinação final de lâmpadas fluorescentes e LED. </t>
    </r>
    <r>
      <rPr>
        <b/>
        <sz val="11"/>
        <rFont val="Calibri"/>
        <family val="2"/>
      </rPr>
      <t>JOINVILLE/SC</t>
    </r>
  </si>
  <si>
    <r>
      <t xml:space="preserve">Coleta e transporte de produtos químicos. </t>
    </r>
    <r>
      <rPr>
        <b/>
        <sz val="11"/>
        <rFont val="Calibri"/>
        <family val="2"/>
      </rPr>
      <t>JOINVILLE/SC</t>
    </r>
  </si>
  <si>
    <r>
      <t>Destinação final de produtos químicos.</t>
    </r>
    <r>
      <rPr>
        <b/>
        <sz val="11"/>
        <rFont val="Calibri"/>
        <family val="2"/>
      </rPr>
      <t xml:space="preserve"> JOINVILLE/SC</t>
    </r>
  </si>
  <si>
    <r>
      <t xml:space="preserve">Coleta e transporte de produtos químicos. </t>
    </r>
    <r>
      <rPr>
        <b/>
        <sz val="11"/>
        <rFont val="Calibri"/>
        <family val="2"/>
      </rPr>
      <t>BALNEÁRIO CAMBORIÚ/SC</t>
    </r>
  </si>
  <si>
    <r>
      <t xml:space="preserve">Destinação final de produtos químicos. </t>
    </r>
    <r>
      <rPr>
        <b/>
        <sz val="11"/>
        <rFont val="Calibri"/>
        <family val="2"/>
      </rPr>
      <t>BALNEÁRIO CAMBORIÚ/SC</t>
    </r>
  </si>
  <si>
    <t>CENTRO PARTICIPANTE: CESFI</t>
  </si>
  <si>
    <t>CENTRO PARTICIPANTE: CCT</t>
  </si>
  <si>
    <t>Preço UNITÁRIO</t>
  </si>
  <si>
    <t>OBJETO: CONTRATAÇÃO DE EMPRESA ESPECIALIZADA PARA A PRESTAÇÃO DE SERVIÇOS DE COLETA, TRANSPORTE E DESTINAÇÃO FINAL DE RESÍDUOS QUÍMICOS, LABORATORIAIS, HOSPITALARES, ENTULHOS E LÂMPADAS, PARA O CAMPUS I, PARA O CENTRO DE EDUCAÇÃO SUPERIOR DA REGIÃO SUL – CERES, PARA O CENTRO DE EDUCAÇÃO SUPERIOR DA FOZ DO ITAJAÍ – CESFI E PARA O CENTRO DE CIÊNCIAS TECNOLÓGICAS – CCT DA UDESC</t>
  </si>
  <si>
    <t>Resumo Atualizado 17/05/2024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</si>
</sst>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rgb="FFE6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66FF99"/>
        <bgColor indexed="64"/>
      </patternFill>
    </fill>
    <fill>
      <patternFill patternType="solid">
        <fgColor rgb="FFFF5050"/>
        <bgColor indexed="1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44" fontId="3" fillId="5" borderId="1" xfId="1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7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3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0" fontId="6" fillId="10" borderId="1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3" fillId="0" borderId="1" xfId="29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4" fontId="3" fillId="12" borderId="2" xfId="13" applyFont="1" applyFill="1" applyBorder="1" applyAlignment="1" applyProtection="1">
      <alignment horizontal="center" vertical="center" wrapText="1"/>
    </xf>
    <xf numFmtId="0" fontId="3" fillId="12" borderId="2" xfId="1" applyFont="1" applyFill="1" applyBorder="1" applyAlignment="1" applyProtection="1">
      <alignment horizontal="center" vertical="center" wrapText="1"/>
    </xf>
    <xf numFmtId="166" fontId="3" fillId="12" borderId="2" xfId="1" applyNumberFormat="1" applyFont="1" applyFill="1" applyBorder="1" applyAlignment="1">
      <alignment horizontal="center" vertical="center" wrapText="1"/>
    </xf>
    <xf numFmtId="0" fontId="3" fillId="12" borderId="2" xfId="1" applyFont="1" applyFill="1" applyBorder="1" applyAlignment="1" applyProtection="1">
      <alignment horizontal="center" vertical="center" wrapText="1"/>
      <protection locked="0"/>
    </xf>
    <xf numFmtId="0" fontId="3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166" fontId="3" fillId="14" borderId="1" xfId="0" applyNumberFormat="1" applyFont="1" applyFill="1" applyBorder="1" applyAlignment="1">
      <alignment horizontal="center" vertical="center" wrapText="1"/>
    </xf>
    <xf numFmtId="3" fontId="3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4" fontId="11" fillId="0" borderId="1" xfId="13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3" fillId="0" borderId="17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justify" vertical="center" wrapText="1"/>
    </xf>
    <xf numFmtId="0" fontId="6" fillId="10" borderId="1" xfId="0" applyFont="1" applyFill="1" applyBorder="1" applyAlignment="1">
      <alignment horizontal="justify" vertical="center" wrapText="1"/>
    </xf>
    <xf numFmtId="0" fontId="6" fillId="8" borderId="1" xfId="1" applyFont="1" applyFill="1" applyBorder="1" applyAlignment="1">
      <alignment horizontal="justify" vertical="center" wrapText="1"/>
    </xf>
    <xf numFmtId="0" fontId="6" fillId="10" borderId="1" xfId="1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44" fontId="11" fillId="10" borderId="1" xfId="13" applyFont="1" applyFill="1" applyBorder="1" applyAlignment="1">
      <alignment horizontal="center" vertical="center"/>
    </xf>
    <xf numFmtId="0" fontId="3" fillId="6" borderId="8" xfId="1" applyFont="1" applyFill="1" applyBorder="1" applyAlignment="1" applyProtection="1">
      <alignment horizontal="left"/>
      <protection locked="0"/>
    </xf>
    <xf numFmtId="0" fontId="3" fillId="6" borderId="15" xfId="1" applyFont="1" applyFill="1" applyBorder="1" applyAlignment="1" applyProtection="1">
      <alignment horizontal="left"/>
      <protection locked="0"/>
    </xf>
    <xf numFmtId="168" fontId="3" fillId="6" borderId="2" xfId="1" applyNumberFormat="1" applyFont="1" applyFill="1" applyBorder="1" applyAlignment="1" applyProtection="1">
      <alignment horizontal="right"/>
      <protection locked="0"/>
    </xf>
    <xf numFmtId="0" fontId="3" fillId="6" borderId="10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left"/>
      <protection locked="0"/>
    </xf>
    <xf numFmtId="168" fontId="3" fillId="6" borderId="3" xfId="1" applyNumberFormat="1" applyFont="1" applyFill="1" applyBorder="1" applyAlignment="1" applyProtection="1">
      <alignment horizontal="right"/>
      <protection locked="0"/>
    </xf>
    <xf numFmtId="2" fontId="3" fillId="6" borderId="3" xfId="1" applyNumberFormat="1" applyFont="1" applyFill="1" applyBorder="1" applyAlignment="1">
      <alignment horizontal="right"/>
    </xf>
    <xf numFmtId="0" fontId="3" fillId="6" borderId="12" xfId="1" applyFont="1" applyFill="1" applyBorder="1" applyAlignment="1" applyProtection="1">
      <alignment horizontal="left"/>
      <protection locked="0"/>
    </xf>
    <xf numFmtId="0" fontId="3" fillId="6" borderId="14" xfId="1" applyFont="1" applyFill="1" applyBorder="1" applyAlignment="1" applyProtection="1">
      <alignment horizontal="left"/>
      <protection locked="0"/>
    </xf>
    <xf numFmtId="9" fontId="3" fillId="6" borderId="4" xfId="12" applyFont="1" applyFill="1" applyBorder="1" applyAlignment="1" applyProtection="1">
      <alignment horizontal="right"/>
      <protection locked="0"/>
    </xf>
    <xf numFmtId="44" fontId="5" fillId="0" borderId="8" xfId="13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44" fontId="3" fillId="16" borderId="1" xfId="13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justify" vertical="center" wrapText="1"/>
    </xf>
    <xf numFmtId="44" fontId="5" fillId="0" borderId="1" xfId="1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3" fontId="3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6" borderId="5" xfId="1" applyFont="1" applyFill="1" applyBorder="1" applyAlignment="1" applyProtection="1">
      <alignment horizontal="left"/>
      <protection locked="0"/>
    </xf>
    <xf numFmtId="0" fontId="3" fillId="6" borderId="6" xfId="1" applyFont="1" applyFill="1" applyBorder="1" applyAlignment="1" applyProtection="1">
      <alignment horizontal="left"/>
      <protection locked="0"/>
    </xf>
    <xf numFmtId="0" fontId="3" fillId="6" borderId="7" xfId="1" applyFont="1" applyFill="1" applyBorder="1" applyAlignment="1" applyProtection="1">
      <alignment horizontal="left"/>
      <protection locked="0"/>
    </xf>
    <xf numFmtId="0" fontId="3" fillId="9" borderId="5" xfId="0" applyNumberFormat="1" applyFont="1" applyFill="1" applyBorder="1" applyAlignment="1">
      <alignment horizontal="center" vertical="center" wrapText="1"/>
    </xf>
    <xf numFmtId="0" fontId="3" fillId="9" borderId="6" xfId="0" applyNumberFormat="1" applyFont="1" applyFill="1" applyBorder="1" applyAlignment="1">
      <alignment horizontal="center" vertical="center" wrapText="1"/>
    </xf>
    <xf numFmtId="0" fontId="3" fillId="9" borderId="7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5" xfId="0" applyNumberFormat="1" applyFont="1" applyFill="1" applyBorder="1" applyAlignment="1">
      <alignment horizontal="left" vertical="center" wrapText="1"/>
    </xf>
    <xf numFmtId="0" fontId="3" fillId="9" borderId="6" xfId="0" applyNumberFormat="1" applyFont="1" applyFill="1" applyBorder="1" applyAlignment="1">
      <alignment horizontal="left" vertical="center" wrapText="1"/>
    </xf>
    <xf numFmtId="0" fontId="3" fillId="9" borderId="7" xfId="0" applyNumberFormat="1" applyFont="1" applyFill="1" applyBorder="1" applyAlignment="1">
      <alignment horizontal="left" vertical="center" wrapText="1"/>
    </xf>
    <xf numFmtId="0" fontId="3" fillId="6" borderId="8" xfId="1" applyFont="1" applyFill="1" applyBorder="1" applyAlignment="1">
      <alignment vertical="center" wrapText="1"/>
    </xf>
    <xf numFmtId="0" fontId="3" fillId="6" borderId="15" xfId="1" applyFont="1" applyFill="1" applyBorder="1" applyAlignment="1">
      <alignment vertical="center" wrapText="1"/>
    </xf>
    <xf numFmtId="0" fontId="3" fillId="6" borderId="9" xfId="1" applyFont="1" applyFill="1" applyBorder="1" applyAlignment="1">
      <alignment vertical="center" wrapText="1"/>
    </xf>
    <xf numFmtId="0" fontId="3" fillId="6" borderId="10" xfId="1" applyFont="1" applyFill="1" applyBorder="1" applyAlignment="1">
      <alignment vertical="center" wrapText="1"/>
    </xf>
    <xf numFmtId="0" fontId="3" fillId="6" borderId="0" xfId="1" applyFont="1" applyFill="1" applyBorder="1" applyAlignment="1">
      <alignment vertical="center" wrapText="1"/>
    </xf>
    <xf numFmtId="0" fontId="3" fillId="6" borderId="11" xfId="1" applyFont="1" applyFill="1" applyBorder="1" applyAlignment="1">
      <alignment vertical="center" wrapText="1"/>
    </xf>
    <xf numFmtId="0" fontId="3" fillId="6" borderId="12" xfId="1" applyFont="1" applyFill="1" applyBorder="1" applyAlignment="1">
      <alignment vertical="center" wrapText="1"/>
    </xf>
    <xf numFmtId="0" fontId="3" fillId="6" borderId="14" xfId="1" applyFont="1" applyFill="1" applyBorder="1" applyAlignment="1">
      <alignment vertical="center" wrapText="1"/>
    </xf>
    <xf numFmtId="0" fontId="3" fillId="6" borderId="13" xfId="1" applyFont="1" applyFill="1" applyBorder="1" applyAlignment="1">
      <alignment vertical="center" wrapText="1"/>
    </xf>
  </cellXfs>
  <cellStyles count="36">
    <cellStyle name="Moeda" xfId="13" builtinId="4"/>
    <cellStyle name="Moeda 2" xfId="5"/>
    <cellStyle name="Moeda 2 2" xfId="9"/>
    <cellStyle name="Moeda 3" xfId="8"/>
    <cellStyle name="Moeda 3 2" xfId="16"/>
    <cellStyle name="Moeda 3 2 2" xfId="29"/>
    <cellStyle name="Moeda 3 3" xfId="23"/>
    <cellStyle name="Moeda 4" xfId="19"/>
    <cellStyle name="Moeda 4 2" xfId="32"/>
    <cellStyle name="Moeda 5" xfId="20"/>
    <cellStyle name="Moeda 5 2" xfId="33"/>
    <cellStyle name="Moeda 5 3" xfId="35"/>
    <cellStyle name="Moeda 6" xfId="26"/>
    <cellStyle name="Moeda 7" xfId="3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8"/>
    <cellStyle name="Separador de milhares 2 2 2 2 2" xfId="31"/>
    <cellStyle name="Separador de milhares 2 2 2 3" xfId="25"/>
    <cellStyle name="Separador de milhares 2 2 3" xfId="15"/>
    <cellStyle name="Separador de milhares 2 2 3 2" xfId="28"/>
    <cellStyle name="Separador de milhares 2 2 4" xfId="22"/>
    <cellStyle name="Separador de milhares 2 3" xfId="6"/>
    <cellStyle name="Separador de milhares 2 3 2" xfId="10"/>
    <cellStyle name="Separador de milhares 2 3 2 2" xfId="17"/>
    <cellStyle name="Separador de milhares 2 3 2 2 2" xfId="30"/>
    <cellStyle name="Separador de milhares 2 3 2 3" xfId="24"/>
    <cellStyle name="Separador de milhares 2 3 3" xfId="14"/>
    <cellStyle name="Separador de milhares 2 3 3 2" xfId="27"/>
    <cellStyle name="Separador de milhares 2 3 4" xfId="21"/>
    <cellStyle name="Separador de milhares 3" xfId="3"/>
    <cellStyle name="Título 5" xfId="4"/>
  </cellStyles>
  <dxfs count="2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996633"/>
      <color rgb="FFFFFF99"/>
      <color rgb="FFE60000"/>
      <color rgb="FFFF5050"/>
      <color rgb="FF66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0" zoomScaleNormal="80" workbookViewId="0">
      <selection activeCell="N7" sqref="N7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1</f>
        <v>1</v>
      </c>
      <c r="K4" s="34">
        <f t="shared" ref="K4:K17" si="0">J4-(SUM(M4:X4))</f>
        <v>1</v>
      </c>
      <c r="L4" s="35" t="str">
        <f t="shared" ref="L4:L8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1000</f>
        <v>1000</v>
      </c>
      <c r="K5" s="34">
        <f t="shared" si="0"/>
        <v>1000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1500</f>
        <v>1500</v>
      </c>
      <c r="K6" s="34">
        <f t="shared" si="0"/>
        <v>1500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0</f>
        <v>0</v>
      </c>
      <c r="K7" s="34">
        <f t="shared" si="0"/>
        <v>0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0</f>
        <v>0</v>
      </c>
      <c r="K8" s="34">
        <f t="shared" si="0"/>
        <v>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0</f>
        <v>0</v>
      </c>
      <c r="K9" s="34">
        <f t="shared" si="0"/>
        <v>0</v>
      </c>
      <c r="L9" s="35" t="str">
        <f t="shared" ref="L9:L17" si="2">IF(K9&lt;0,"ATENÇÃO","OK")</f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0</f>
        <v>0</v>
      </c>
      <c r="K10" s="34">
        <f t="shared" si="0"/>
        <v>0</v>
      </c>
      <c r="L10" s="35" t="str">
        <f t="shared" si="2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0</f>
        <v>0</v>
      </c>
      <c r="K11" s="34">
        <f t="shared" si="0"/>
        <v>0</v>
      </c>
      <c r="L11" s="35" t="str">
        <f t="shared" si="2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0</f>
        <v>0</v>
      </c>
      <c r="K12" s="34">
        <f t="shared" si="0"/>
        <v>0</v>
      </c>
      <c r="L12" s="35" t="str">
        <f t="shared" si="2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0</f>
        <v>0</v>
      </c>
      <c r="K13" s="34">
        <f t="shared" si="0"/>
        <v>0</v>
      </c>
      <c r="L13" s="35" t="str">
        <f t="shared" si="2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0</f>
        <v>0</v>
      </c>
      <c r="K14" s="34">
        <f t="shared" si="0"/>
        <v>0</v>
      </c>
      <c r="L14" s="35" t="str">
        <f t="shared" si="2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0</f>
        <v>0</v>
      </c>
      <c r="K15" s="34">
        <f t="shared" si="0"/>
        <v>0</v>
      </c>
      <c r="L15" s="35" t="str">
        <f t="shared" si="2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0</f>
        <v>0</v>
      </c>
      <c r="K16" s="34">
        <f t="shared" si="0"/>
        <v>0</v>
      </c>
      <c r="L16" s="35" t="str">
        <f t="shared" si="2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0</f>
        <v>0</v>
      </c>
      <c r="K17" s="34">
        <f t="shared" si="0"/>
        <v>0</v>
      </c>
      <c r="L17" s="35" t="str">
        <f t="shared" si="2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3">SUMPRODUCT($I$4:$I$17,M4:M17)</f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S1:S2"/>
    <mergeCell ref="T1:T2"/>
    <mergeCell ref="N1:N2"/>
    <mergeCell ref="O1:O2"/>
    <mergeCell ref="C12:C13"/>
    <mergeCell ref="Q1:Q2"/>
    <mergeCell ref="Y1:Y2"/>
    <mergeCell ref="Z1:Z2"/>
    <mergeCell ref="A7:A8"/>
    <mergeCell ref="A9:A10"/>
    <mergeCell ref="X1:X2"/>
    <mergeCell ref="V1:V2"/>
    <mergeCell ref="W1:W2"/>
    <mergeCell ref="D1:I1"/>
    <mergeCell ref="J1:L1"/>
    <mergeCell ref="A2:L2"/>
    <mergeCell ref="A1:C1"/>
    <mergeCell ref="U1:U2"/>
    <mergeCell ref="P1:P2"/>
    <mergeCell ref="M1:M2"/>
    <mergeCell ref="R1:R2"/>
    <mergeCell ref="A14:A15"/>
    <mergeCell ref="A16:A17"/>
    <mergeCell ref="C4:C5"/>
    <mergeCell ref="C7:C8"/>
    <mergeCell ref="C9:C10"/>
    <mergeCell ref="C14:C15"/>
    <mergeCell ref="C16:C17"/>
    <mergeCell ref="A4:A5"/>
    <mergeCell ref="A12:A13"/>
  </mergeCells>
  <phoneticPr fontId="10" type="noConversion"/>
  <conditionalFormatting sqref="M4:Z17">
    <cfRule type="cellIs" dxfId="27" priority="1" operator="greaterThan">
      <formula>0</formula>
    </cfRule>
    <cfRule type="cellIs" dxfId="26" priority="83" stopIfTrue="1" operator="greaterThan">
      <formula>0</formula>
    </cfRule>
    <cfRule type="cellIs" dxfId="25" priority="84" stopIfTrue="1" operator="greaterThan">
      <formula>0</formula>
    </cfRule>
    <cfRule type="cellIs" dxfId="24" priority="85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0" zoomScaleNormal="80" workbookViewId="0">
      <selection activeCell="J18" sqref="J18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2</f>
        <v>2</v>
      </c>
      <c r="K4" s="34">
        <f t="shared" ref="K4:K17" si="0">J4-(SUM(M4:X4))</f>
        <v>2</v>
      </c>
      <c r="L4" s="35" t="str">
        <f t="shared" ref="L4:L17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400</f>
        <v>400</v>
      </c>
      <c r="K5" s="34">
        <f t="shared" si="0"/>
        <v>400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0</f>
        <v>0</v>
      </c>
      <c r="K6" s="34">
        <f t="shared" si="0"/>
        <v>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0</f>
        <v>0</v>
      </c>
      <c r="K7" s="34">
        <f t="shared" si="0"/>
        <v>0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0</f>
        <v>0</v>
      </c>
      <c r="K8" s="34">
        <f t="shared" si="0"/>
        <v>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0</f>
        <v>0</v>
      </c>
      <c r="K9" s="34">
        <f t="shared" si="0"/>
        <v>0</v>
      </c>
      <c r="L9" s="35" t="str">
        <f t="shared" si="1"/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0</f>
        <v>0</v>
      </c>
      <c r="K10" s="34">
        <f t="shared" si="0"/>
        <v>0</v>
      </c>
      <c r="L10" s="35" t="str">
        <f t="shared" si="1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0</f>
        <v>0</v>
      </c>
      <c r="K11" s="34">
        <f t="shared" si="0"/>
        <v>0</v>
      </c>
      <c r="L11" s="35" t="str">
        <f t="shared" si="1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0</f>
        <v>0</v>
      </c>
      <c r="K12" s="34">
        <f t="shared" si="0"/>
        <v>0</v>
      </c>
      <c r="L12" s="35" t="str">
        <f t="shared" si="1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0</f>
        <v>0</v>
      </c>
      <c r="K13" s="34">
        <f t="shared" si="0"/>
        <v>0</v>
      </c>
      <c r="L13" s="35" t="str">
        <f t="shared" si="1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0</f>
        <v>0</v>
      </c>
      <c r="K14" s="34">
        <f t="shared" si="0"/>
        <v>0</v>
      </c>
      <c r="L14" s="35" t="str">
        <f t="shared" si="1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0</f>
        <v>0</v>
      </c>
      <c r="K15" s="34">
        <f t="shared" si="0"/>
        <v>0</v>
      </c>
      <c r="L15" s="35" t="str">
        <f t="shared" si="1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0</f>
        <v>0</v>
      </c>
      <c r="K16" s="34">
        <f t="shared" si="0"/>
        <v>0</v>
      </c>
      <c r="L16" s="35" t="str">
        <f t="shared" si="1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0</f>
        <v>0</v>
      </c>
      <c r="K17" s="34">
        <f t="shared" si="0"/>
        <v>0</v>
      </c>
      <c r="L17" s="35" t="str">
        <f t="shared" si="1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2">SUMPRODUCT($I$4:$I$17,M4:M17)</f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  <mergeCell ref="A4:A5"/>
    <mergeCell ref="C4:C5"/>
    <mergeCell ref="A7:A8"/>
    <mergeCell ref="C7:C8"/>
    <mergeCell ref="A9:A10"/>
    <mergeCell ref="C9:C10"/>
    <mergeCell ref="A12:A13"/>
    <mergeCell ref="C12:C13"/>
    <mergeCell ref="A14:A15"/>
    <mergeCell ref="C14:C15"/>
    <mergeCell ref="A16:A17"/>
    <mergeCell ref="C16:C17"/>
  </mergeCells>
  <conditionalFormatting sqref="M4:Z17">
    <cfRule type="cellIs" dxfId="23" priority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  <cfRule type="cellIs" dxfId="20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0" zoomScaleNormal="80" workbookViewId="0">
      <selection activeCell="J18" sqref="J18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3</f>
        <v>3</v>
      </c>
      <c r="K4" s="34">
        <f t="shared" ref="K4:K17" si="0">J4-(SUM(M4:X4))</f>
        <v>3</v>
      </c>
      <c r="L4" s="35" t="str">
        <f t="shared" ref="L4:L17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1500</f>
        <v>1500</v>
      </c>
      <c r="K5" s="34">
        <f t="shared" si="0"/>
        <v>1500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0</f>
        <v>0</v>
      </c>
      <c r="K6" s="34">
        <f t="shared" si="0"/>
        <v>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4</f>
        <v>4</v>
      </c>
      <c r="K7" s="34">
        <f t="shared" si="0"/>
        <v>4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250</f>
        <v>250</v>
      </c>
      <c r="K8" s="34">
        <f t="shared" si="0"/>
        <v>250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0</f>
        <v>0</v>
      </c>
      <c r="K9" s="34">
        <f t="shared" si="0"/>
        <v>0</v>
      </c>
      <c r="L9" s="35" t="str">
        <f t="shared" si="1"/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0</f>
        <v>0</v>
      </c>
      <c r="K10" s="34">
        <f t="shared" si="0"/>
        <v>0</v>
      </c>
      <c r="L10" s="35" t="str">
        <f t="shared" si="1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0</f>
        <v>0</v>
      </c>
      <c r="K11" s="34">
        <f t="shared" si="0"/>
        <v>0</v>
      </c>
      <c r="L11" s="35" t="str">
        <f t="shared" si="1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0</f>
        <v>0</v>
      </c>
      <c r="K12" s="34">
        <f t="shared" si="0"/>
        <v>0</v>
      </c>
      <c r="L12" s="35" t="str">
        <f t="shared" si="1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0</f>
        <v>0</v>
      </c>
      <c r="K13" s="34">
        <f t="shared" si="0"/>
        <v>0</v>
      </c>
      <c r="L13" s="35" t="str">
        <f t="shared" si="1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0</f>
        <v>0</v>
      </c>
      <c r="K14" s="34">
        <f t="shared" si="0"/>
        <v>0</v>
      </c>
      <c r="L14" s="35" t="str">
        <f t="shared" si="1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0</f>
        <v>0</v>
      </c>
      <c r="K15" s="34">
        <f t="shared" si="0"/>
        <v>0</v>
      </c>
      <c r="L15" s="35" t="str">
        <f t="shared" si="1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0</f>
        <v>0</v>
      </c>
      <c r="K16" s="34">
        <f t="shared" si="0"/>
        <v>0</v>
      </c>
      <c r="L16" s="35" t="str">
        <f t="shared" si="1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0</f>
        <v>0</v>
      </c>
      <c r="K17" s="34">
        <f t="shared" si="0"/>
        <v>0</v>
      </c>
      <c r="L17" s="35" t="str">
        <f t="shared" si="1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2">SUMPRODUCT($I$4:$I$17,M4:M17)</f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  <mergeCell ref="A4:A5"/>
    <mergeCell ref="C4:C5"/>
    <mergeCell ref="A7:A8"/>
    <mergeCell ref="C7:C8"/>
    <mergeCell ref="A9:A10"/>
    <mergeCell ref="C9:C10"/>
    <mergeCell ref="A12:A13"/>
    <mergeCell ref="C12:C13"/>
    <mergeCell ref="A14:A15"/>
    <mergeCell ref="C14:C15"/>
    <mergeCell ref="A16:A17"/>
    <mergeCell ref="C16:C17"/>
  </mergeCells>
  <conditionalFormatting sqref="M4:Z17">
    <cfRule type="cellIs" dxfId="19" priority="1" operator="greaterThan">
      <formula>0</formula>
    </cfRule>
    <cfRule type="cellIs" dxfId="18" priority="2" stopIfTrue="1" operator="greaterThan">
      <formula>0</formula>
    </cfRule>
    <cfRule type="cellIs" dxfId="17" priority="3" stopIfTrue="1" operator="greaterThan">
      <formula>0</formula>
    </cfRule>
    <cfRule type="cellIs" dxfId="16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0" zoomScaleNormal="80" workbookViewId="0">
      <selection activeCell="J18" sqref="J18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2</f>
        <v>2</v>
      </c>
      <c r="K4" s="34">
        <f t="shared" ref="K4:K17" si="0">J4-(SUM(M4:X4))</f>
        <v>2</v>
      </c>
      <c r="L4" s="35" t="str">
        <f t="shared" ref="L4:L17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2000</f>
        <v>2000</v>
      </c>
      <c r="K5" s="34">
        <f t="shared" si="0"/>
        <v>2000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20</f>
        <v>20</v>
      </c>
      <c r="K6" s="34">
        <f t="shared" si="0"/>
        <v>20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0</f>
        <v>0</v>
      </c>
      <c r="K7" s="34">
        <f t="shared" si="0"/>
        <v>0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0</f>
        <v>0</v>
      </c>
      <c r="K8" s="34">
        <f t="shared" si="0"/>
        <v>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3</f>
        <v>3</v>
      </c>
      <c r="K9" s="34">
        <f t="shared" si="0"/>
        <v>3</v>
      </c>
      <c r="L9" s="35" t="str">
        <f t="shared" si="1"/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1500</f>
        <v>1500</v>
      </c>
      <c r="K10" s="34">
        <f t="shared" si="0"/>
        <v>1500</v>
      </c>
      <c r="L10" s="35" t="str">
        <f t="shared" si="1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5</f>
        <v>5</v>
      </c>
      <c r="K11" s="34">
        <f t="shared" si="0"/>
        <v>5</v>
      </c>
      <c r="L11" s="35" t="str">
        <f t="shared" si="1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0</f>
        <v>0</v>
      </c>
      <c r="K12" s="34">
        <f t="shared" si="0"/>
        <v>0</v>
      </c>
      <c r="L12" s="35" t="str">
        <f t="shared" si="1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0</f>
        <v>0</v>
      </c>
      <c r="K13" s="34">
        <f t="shared" si="0"/>
        <v>0</v>
      </c>
      <c r="L13" s="35" t="str">
        <f t="shared" si="1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0</f>
        <v>0</v>
      </c>
      <c r="K14" s="34">
        <f t="shared" si="0"/>
        <v>0</v>
      </c>
      <c r="L14" s="35" t="str">
        <f t="shared" si="1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0</f>
        <v>0</v>
      </c>
      <c r="K15" s="34">
        <f t="shared" si="0"/>
        <v>0</v>
      </c>
      <c r="L15" s="35" t="str">
        <f t="shared" si="1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0</f>
        <v>0</v>
      </c>
      <c r="K16" s="34">
        <f t="shared" si="0"/>
        <v>0</v>
      </c>
      <c r="L16" s="35" t="str">
        <f t="shared" si="1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0</f>
        <v>0</v>
      </c>
      <c r="K17" s="34">
        <f t="shared" si="0"/>
        <v>0</v>
      </c>
      <c r="L17" s="35" t="str">
        <f t="shared" si="1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2">SUMPRODUCT($I$4:$I$17,M4:M17)</f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  <mergeCell ref="A4:A5"/>
    <mergeCell ref="C4:C5"/>
    <mergeCell ref="A7:A8"/>
    <mergeCell ref="C7:C8"/>
    <mergeCell ref="A9:A10"/>
    <mergeCell ref="C9:C10"/>
    <mergeCell ref="A12:A13"/>
    <mergeCell ref="C12:C13"/>
    <mergeCell ref="A14:A15"/>
    <mergeCell ref="C14:C15"/>
    <mergeCell ref="A16:A17"/>
    <mergeCell ref="C16:C17"/>
  </mergeCells>
  <conditionalFormatting sqref="M4:Z17">
    <cfRule type="cellIs" dxfId="15" priority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  <cfRule type="cellIs" dxfId="12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0" zoomScaleNormal="80" workbookViewId="0">
      <selection activeCell="J18" sqref="J18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4</f>
        <v>4</v>
      </c>
      <c r="K4" s="34">
        <f t="shared" ref="K4:K17" si="0">J4-(SUM(M4:X4))</f>
        <v>4</v>
      </c>
      <c r="L4" s="35" t="str">
        <f t="shared" ref="L4:L17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4000</f>
        <v>4000</v>
      </c>
      <c r="K5" s="34">
        <f t="shared" si="0"/>
        <v>4000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0</f>
        <v>0</v>
      </c>
      <c r="K6" s="34">
        <f t="shared" si="0"/>
        <v>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12</f>
        <v>12</v>
      </c>
      <c r="K7" s="34">
        <f t="shared" si="0"/>
        <v>12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250</f>
        <v>250</v>
      </c>
      <c r="K8" s="34">
        <f t="shared" si="0"/>
        <v>250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15</f>
        <v>15</v>
      </c>
      <c r="K9" s="34">
        <f t="shared" si="0"/>
        <v>15</v>
      </c>
      <c r="L9" s="35" t="str">
        <f t="shared" si="1"/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1000</f>
        <v>1000</v>
      </c>
      <c r="K10" s="34">
        <f t="shared" si="0"/>
        <v>1000</v>
      </c>
      <c r="L10" s="35" t="str">
        <f t="shared" si="1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0</f>
        <v>0</v>
      </c>
      <c r="K11" s="34">
        <f t="shared" si="0"/>
        <v>0</v>
      </c>
      <c r="L11" s="35" t="str">
        <f t="shared" si="1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0</f>
        <v>0</v>
      </c>
      <c r="K12" s="34">
        <f t="shared" si="0"/>
        <v>0</v>
      </c>
      <c r="L12" s="35" t="str">
        <f t="shared" si="1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0</f>
        <v>0</v>
      </c>
      <c r="K13" s="34">
        <f t="shared" si="0"/>
        <v>0</v>
      </c>
      <c r="L13" s="35" t="str">
        <f t="shared" si="1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0</f>
        <v>0</v>
      </c>
      <c r="K14" s="34">
        <f t="shared" si="0"/>
        <v>0</v>
      </c>
      <c r="L14" s="35" t="str">
        <f t="shared" si="1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0</f>
        <v>0</v>
      </c>
      <c r="K15" s="34">
        <f t="shared" si="0"/>
        <v>0</v>
      </c>
      <c r="L15" s="35" t="str">
        <f t="shared" si="1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0</f>
        <v>0</v>
      </c>
      <c r="K16" s="34">
        <f t="shared" si="0"/>
        <v>0</v>
      </c>
      <c r="L16" s="35" t="str">
        <f t="shared" si="1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0</f>
        <v>0</v>
      </c>
      <c r="K17" s="34">
        <f t="shared" si="0"/>
        <v>0</v>
      </c>
      <c r="L17" s="35" t="str">
        <f t="shared" si="1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2">SUMPRODUCT($I$4:$I$17,M4:M17)</f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  <mergeCell ref="A4:A5"/>
    <mergeCell ref="C4:C5"/>
    <mergeCell ref="A7:A8"/>
    <mergeCell ref="C7:C8"/>
    <mergeCell ref="A9:A10"/>
    <mergeCell ref="C9:C10"/>
    <mergeCell ref="A12:A13"/>
    <mergeCell ref="C12:C13"/>
    <mergeCell ref="A14:A15"/>
    <mergeCell ref="C14:C15"/>
    <mergeCell ref="A16:A17"/>
    <mergeCell ref="C16:C17"/>
  </mergeCells>
  <conditionalFormatting sqref="M4:Z17">
    <cfRule type="cellIs" dxfId="11" priority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  <cfRule type="cellIs" dxfId="8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="80" zoomScaleNormal="80" workbookViewId="0">
      <selection activeCell="J18" sqref="J18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0</f>
        <v>0</v>
      </c>
      <c r="K4" s="34">
        <f t="shared" ref="K4:K17" si="0">J4-(SUM(M4:X4))</f>
        <v>0</v>
      </c>
      <c r="L4" s="35" t="str">
        <f t="shared" ref="L4:L17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0</f>
        <v>0</v>
      </c>
      <c r="K5" s="34">
        <f t="shared" si="0"/>
        <v>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0</f>
        <v>0</v>
      </c>
      <c r="K6" s="34">
        <f t="shared" si="0"/>
        <v>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0</f>
        <v>0</v>
      </c>
      <c r="K7" s="34">
        <f t="shared" si="0"/>
        <v>0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0</f>
        <v>0</v>
      </c>
      <c r="K8" s="34">
        <f t="shared" si="0"/>
        <v>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0</f>
        <v>0</v>
      </c>
      <c r="K9" s="34">
        <f t="shared" si="0"/>
        <v>0</v>
      </c>
      <c r="L9" s="35" t="str">
        <f t="shared" si="1"/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0</f>
        <v>0</v>
      </c>
      <c r="K10" s="34">
        <f t="shared" si="0"/>
        <v>0</v>
      </c>
      <c r="L10" s="35" t="str">
        <f t="shared" si="1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0</f>
        <v>0</v>
      </c>
      <c r="K11" s="34">
        <f t="shared" si="0"/>
        <v>0</v>
      </c>
      <c r="L11" s="35" t="str">
        <f t="shared" si="1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0</f>
        <v>0</v>
      </c>
      <c r="K12" s="34">
        <f t="shared" si="0"/>
        <v>0</v>
      </c>
      <c r="L12" s="35" t="str">
        <f t="shared" si="1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0</f>
        <v>0</v>
      </c>
      <c r="K13" s="34">
        <f t="shared" si="0"/>
        <v>0</v>
      </c>
      <c r="L13" s="35" t="str">
        <f t="shared" si="1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0</f>
        <v>0</v>
      </c>
      <c r="K14" s="34">
        <f t="shared" si="0"/>
        <v>0</v>
      </c>
      <c r="L14" s="35" t="str">
        <f t="shared" si="1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0</f>
        <v>0</v>
      </c>
      <c r="K15" s="34">
        <f t="shared" si="0"/>
        <v>0</v>
      </c>
      <c r="L15" s="35" t="str">
        <f t="shared" si="1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2</f>
        <v>2</v>
      </c>
      <c r="K16" s="34">
        <f t="shared" si="0"/>
        <v>2</v>
      </c>
      <c r="L16" s="35" t="str">
        <f t="shared" si="1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400</f>
        <v>400</v>
      </c>
      <c r="K17" s="34">
        <f t="shared" si="0"/>
        <v>400</v>
      </c>
      <c r="L17" s="35" t="str">
        <f t="shared" si="1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2">SUMPRODUCT($I$4:$I$17,M4:M17)</f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  <mergeCell ref="A4:A5"/>
    <mergeCell ref="C4:C5"/>
    <mergeCell ref="A7:A8"/>
    <mergeCell ref="C7:C8"/>
    <mergeCell ref="A9:A10"/>
    <mergeCell ref="C9:C10"/>
    <mergeCell ref="A12:A13"/>
    <mergeCell ref="C12:C13"/>
    <mergeCell ref="A14:A15"/>
    <mergeCell ref="C14:C15"/>
    <mergeCell ref="A16:A17"/>
    <mergeCell ref="C16:C17"/>
  </mergeCells>
  <conditionalFormatting sqref="M4:Z17">
    <cfRule type="cellIs" dxfId="7" priority="1" operator="greaterThan">
      <formula>0</formula>
    </cfRule>
    <cfRule type="cellIs" dxfId="6" priority="2" stopIfTrue="1" operator="greaterThan">
      <formula>0</formula>
    </cfRule>
    <cfRule type="cellIs" dxfId="5" priority="3" stopIfTrue="1" operator="greaterThan">
      <formula>0</formula>
    </cfRule>
    <cfRule type="cellIs" dxfId="4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0" zoomScaleNormal="80" workbookViewId="0">
      <selection activeCell="H22" sqref="H22"/>
    </sheetView>
  </sheetViews>
  <sheetFormatPr defaultColWidth="9.7109375" defaultRowHeight="15" x14ac:dyDescent="0.25"/>
  <cols>
    <col min="1" max="1" width="5.85546875" style="18" customWidth="1"/>
    <col min="2" max="2" width="5.5703125" style="18" bestFit="1" customWidth="1"/>
    <col min="3" max="3" width="25.140625" style="13" customWidth="1"/>
    <col min="4" max="4" width="43.28515625" style="18" customWidth="1"/>
    <col min="5" max="5" width="12.42578125" style="18" customWidth="1"/>
    <col min="6" max="6" width="10" style="18" customWidth="1"/>
    <col min="7" max="7" width="16.42578125" style="18" customWidth="1"/>
    <col min="8" max="8" width="16.7109375" style="18" customWidth="1"/>
    <col min="9" max="9" width="15.5703125" style="17" customWidth="1"/>
    <col min="10" max="10" width="12.85546875" style="3" customWidth="1"/>
    <col min="11" max="11" width="13.28515625" style="14" customWidth="1"/>
    <col min="12" max="12" width="12.5703125" style="4" customWidth="1"/>
    <col min="13" max="13" width="12.85546875" style="5" customWidth="1"/>
    <col min="14" max="14" width="13.85546875" style="5" customWidth="1"/>
    <col min="15" max="26" width="12" style="5" customWidth="1"/>
    <col min="27" max="16384" width="9.7109375" style="1"/>
  </cols>
  <sheetData>
    <row r="1" spans="1:26" ht="70.7" customHeight="1" x14ac:dyDescent="0.25">
      <c r="A1" s="78" t="s">
        <v>35</v>
      </c>
      <c r="B1" s="78"/>
      <c r="C1" s="78"/>
      <c r="D1" s="78" t="s">
        <v>39</v>
      </c>
      <c r="E1" s="78"/>
      <c r="F1" s="78"/>
      <c r="G1" s="78"/>
      <c r="H1" s="78"/>
      <c r="I1" s="78"/>
      <c r="J1" s="78" t="s">
        <v>36</v>
      </c>
      <c r="K1" s="78"/>
      <c r="L1" s="78"/>
      <c r="M1" s="77" t="s">
        <v>33</v>
      </c>
      <c r="N1" s="77" t="s">
        <v>33</v>
      </c>
      <c r="O1" s="77" t="s">
        <v>33</v>
      </c>
      <c r="P1" s="77" t="s">
        <v>33</v>
      </c>
      <c r="Q1" s="77" t="s">
        <v>33</v>
      </c>
      <c r="R1" s="77" t="s">
        <v>33</v>
      </c>
      <c r="S1" s="77" t="s">
        <v>33</v>
      </c>
      <c r="T1" s="77" t="s">
        <v>33</v>
      </c>
      <c r="U1" s="77" t="s">
        <v>33</v>
      </c>
      <c r="V1" s="77" t="s">
        <v>33</v>
      </c>
      <c r="W1" s="77" t="s">
        <v>33</v>
      </c>
      <c r="X1" s="77" t="s">
        <v>33</v>
      </c>
      <c r="Y1" s="77" t="s">
        <v>33</v>
      </c>
      <c r="Z1" s="77" t="s">
        <v>33</v>
      </c>
    </row>
    <row r="2" spans="1:26" ht="26.45" customHeight="1" x14ac:dyDescent="0.25">
      <c r="A2" s="78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2" customFormat="1" ht="30" x14ac:dyDescent="0.2">
      <c r="A3" s="44" t="s">
        <v>37</v>
      </c>
      <c r="B3" s="44" t="s">
        <v>16</v>
      </c>
      <c r="C3" s="44" t="s">
        <v>17</v>
      </c>
      <c r="D3" s="44" t="s">
        <v>38</v>
      </c>
      <c r="E3" s="44" t="s">
        <v>3</v>
      </c>
      <c r="F3" s="44" t="s">
        <v>18</v>
      </c>
      <c r="G3" s="44" t="s">
        <v>19</v>
      </c>
      <c r="H3" s="44" t="s">
        <v>20</v>
      </c>
      <c r="I3" s="28" t="s">
        <v>48</v>
      </c>
      <c r="J3" s="29" t="s">
        <v>5</v>
      </c>
      <c r="K3" s="30" t="s">
        <v>0</v>
      </c>
      <c r="L3" s="31" t="s">
        <v>2</v>
      </c>
      <c r="M3" s="32" t="s">
        <v>1</v>
      </c>
      <c r="N3" s="32" t="s">
        <v>1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1</v>
      </c>
      <c r="T3" s="32" t="s">
        <v>1</v>
      </c>
      <c r="U3" s="32" t="s">
        <v>1</v>
      </c>
      <c r="V3" s="32" t="s">
        <v>1</v>
      </c>
      <c r="W3" s="32" t="s">
        <v>1</v>
      </c>
      <c r="X3" s="32" t="s">
        <v>1</v>
      </c>
      <c r="Y3" s="32" t="s">
        <v>1</v>
      </c>
      <c r="Z3" s="32" t="s">
        <v>1</v>
      </c>
    </row>
    <row r="4" spans="1:26" ht="30" x14ac:dyDescent="0.25">
      <c r="A4" s="69">
        <v>5</v>
      </c>
      <c r="B4" s="42">
        <v>5</v>
      </c>
      <c r="C4" s="73" t="s">
        <v>44</v>
      </c>
      <c r="D4" s="45" t="s">
        <v>55</v>
      </c>
      <c r="E4" s="8" t="s">
        <v>22</v>
      </c>
      <c r="F4" s="19" t="s">
        <v>21</v>
      </c>
      <c r="G4" s="8" t="s">
        <v>49</v>
      </c>
      <c r="H4" s="8" t="s">
        <v>15</v>
      </c>
      <c r="I4" s="37">
        <v>570</v>
      </c>
      <c r="J4" s="33">
        <f>0</f>
        <v>0</v>
      </c>
      <c r="K4" s="34">
        <f t="shared" ref="K4:K17" si="0">J4-(SUM(M4:X4))</f>
        <v>0</v>
      </c>
      <c r="L4" s="35" t="str">
        <f t="shared" ref="L4:L17" si="1">IF(K4&lt;0,"ATENÇÃO","OK")</f>
        <v>OK</v>
      </c>
      <c r="M4" s="27"/>
      <c r="N4" s="27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x14ac:dyDescent="0.25">
      <c r="A5" s="70"/>
      <c r="B5" s="42">
        <v>6</v>
      </c>
      <c r="C5" s="74"/>
      <c r="D5" s="45" t="s">
        <v>56</v>
      </c>
      <c r="E5" s="8" t="s">
        <v>50</v>
      </c>
      <c r="F5" s="19" t="s">
        <v>21</v>
      </c>
      <c r="G5" s="8" t="s">
        <v>51</v>
      </c>
      <c r="H5" s="8" t="s">
        <v>15</v>
      </c>
      <c r="I5" s="37">
        <v>2.7</v>
      </c>
      <c r="J5" s="33">
        <f>0</f>
        <v>0</v>
      </c>
      <c r="K5" s="34">
        <f t="shared" si="0"/>
        <v>0</v>
      </c>
      <c r="L5" s="35" t="str">
        <f t="shared" si="1"/>
        <v>OK</v>
      </c>
      <c r="M5" s="27"/>
      <c r="N5" s="27"/>
      <c r="O5" s="25"/>
      <c r="P5" s="27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90" x14ac:dyDescent="0.25">
      <c r="A6" s="49">
        <v>6</v>
      </c>
      <c r="B6" s="49">
        <v>7</v>
      </c>
      <c r="C6" s="50" t="s">
        <v>45</v>
      </c>
      <c r="D6" s="46" t="s">
        <v>57</v>
      </c>
      <c r="E6" s="22" t="s">
        <v>52</v>
      </c>
      <c r="F6" s="23" t="s">
        <v>21</v>
      </c>
      <c r="G6" s="22" t="s">
        <v>24</v>
      </c>
      <c r="H6" s="22" t="s">
        <v>53</v>
      </c>
      <c r="I6" s="51">
        <v>137</v>
      </c>
      <c r="J6" s="33">
        <f>0</f>
        <v>0</v>
      </c>
      <c r="K6" s="34">
        <f t="shared" si="0"/>
        <v>0</v>
      </c>
      <c r="L6" s="35" t="str">
        <f t="shared" si="1"/>
        <v>OK</v>
      </c>
      <c r="M6" s="27"/>
      <c r="N6" s="27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0" x14ac:dyDescent="0.25">
      <c r="A7" s="69">
        <v>7</v>
      </c>
      <c r="B7" s="42">
        <v>8</v>
      </c>
      <c r="C7" s="73" t="s">
        <v>44</v>
      </c>
      <c r="D7" s="45" t="s">
        <v>58</v>
      </c>
      <c r="E7" s="8" t="s">
        <v>22</v>
      </c>
      <c r="F7" s="19" t="s">
        <v>21</v>
      </c>
      <c r="G7" s="8" t="s">
        <v>25</v>
      </c>
      <c r="H7" s="8" t="s">
        <v>15</v>
      </c>
      <c r="I7" s="37">
        <v>590</v>
      </c>
      <c r="J7" s="33">
        <f>0</f>
        <v>0</v>
      </c>
      <c r="K7" s="34">
        <f t="shared" si="0"/>
        <v>0</v>
      </c>
      <c r="L7" s="35" t="str">
        <f t="shared" si="1"/>
        <v>OK</v>
      </c>
      <c r="M7" s="27"/>
      <c r="N7" s="27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x14ac:dyDescent="0.25">
      <c r="A8" s="70"/>
      <c r="B8" s="42">
        <v>9</v>
      </c>
      <c r="C8" s="74"/>
      <c r="D8" s="47" t="s">
        <v>59</v>
      </c>
      <c r="E8" s="8" t="s">
        <v>14</v>
      </c>
      <c r="F8" s="19" t="s">
        <v>21</v>
      </c>
      <c r="G8" s="8" t="s">
        <v>26</v>
      </c>
      <c r="H8" s="8" t="s">
        <v>15</v>
      </c>
      <c r="I8" s="37">
        <v>6.85</v>
      </c>
      <c r="J8" s="33">
        <f>0</f>
        <v>0</v>
      </c>
      <c r="K8" s="34">
        <f t="shared" si="0"/>
        <v>0</v>
      </c>
      <c r="L8" s="35" t="str">
        <f t="shared" si="1"/>
        <v>OK</v>
      </c>
      <c r="M8" s="27"/>
      <c r="N8" s="27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5" x14ac:dyDescent="0.25">
      <c r="A9" s="71">
        <v>8</v>
      </c>
      <c r="B9" s="49">
        <v>10</v>
      </c>
      <c r="C9" s="75" t="s">
        <v>44</v>
      </c>
      <c r="D9" s="46" t="s">
        <v>60</v>
      </c>
      <c r="E9" s="22" t="s">
        <v>22</v>
      </c>
      <c r="F9" s="23" t="s">
        <v>21</v>
      </c>
      <c r="G9" s="22" t="s">
        <v>27</v>
      </c>
      <c r="H9" s="22" t="s">
        <v>15</v>
      </c>
      <c r="I9" s="51">
        <v>590</v>
      </c>
      <c r="J9" s="33">
        <f>0</f>
        <v>0</v>
      </c>
      <c r="K9" s="34">
        <f t="shared" si="0"/>
        <v>0</v>
      </c>
      <c r="L9" s="35" t="str">
        <f t="shared" si="1"/>
        <v>OK</v>
      </c>
      <c r="M9" s="27"/>
      <c r="N9" s="27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0" x14ac:dyDescent="0.25">
      <c r="A10" s="72"/>
      <c r="B10" s="49">
        <v>11</v>
      </c>
      <c r="C10" s="76"/>
      <c r="D10" s="48" t="s">
        <v>61</v>
      </c>
      <c r="E10" s="22" t="s">
        <v>23</v>
      </c>
      <c r="F10" s="23" t="s">
        <v>21</v>
      </c>
      <c r="G10" s="22" t="s">
        <v>27</v>
      </c>
      <c r="H10" s="22" t="s">
        <v>15</v>
      </c>
      <c r="I10" s="51">
        <v>2.4500000000000002</v>
      </c>
      <c r="J10" s="33">
        <f>0</f>
        <v>0</v>
      </c>
      <c r="K10" s="34">
        <f t="shared" si="0"/>
        <v>0</v>
      </c>
      <c r="L10" s="35" t="str">
        <f t="shared" si="1"/>
        <v>OK</v>
      </c>
      <c r="M10" s="27"/>
      <c r="N10" s="27"/>
      <c r="O10" s="26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90" x14ac:dyDescent="0.25">
      <c r="A11" s="43">
        <v>9</v>
      </c>
      <c r="B11" s="42">
        <v>12</v>
      </c>
      <c r="C11" s="36" t="s">
        <v>44</v>
      </c>
      <c r="D11" s="47" t="s">
        <v>62</v>
      </c>
      <c r="E11" s="8" t="s">
        <v>22</v>
      </c>
      <c r="F11" s="19" t="s">
        <v>21</v>
      </c>
      <c r="G11" s="8" t="s">
        <v>54</v>
      </c>
      <c r="H11" s="8" t="s">
        <v>15</v>
      </c>
      <c r="I11" s="37">
        <v>693</v>
      </c>
      <c r="J11" s="33">
        <f>0</f>
        <v>0</v>
      </c>
      <c r="K11" s="34">
        <f t="shared" si="0"/>
        <v>0</v>
      </c>
      <c r="L11" s="35" t="str">
        <f t="shared" si="1"/>
        <v>OK</v>
      </c>
      <c r="M11" s="27"/>
      <c r="N11" s="27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0" x14ac:dyDescent="0.25">
      <c r="A12" s="71">
        <v>14</v>
      </c>
      <c r="B12" s="49">
        <v>17</v>
      </c>
      <c r="C12" s="75" t="s">
        <v>46</v>
      </c>
      <c r="D12" s="46" t="s">
        <v>63</v>
      </c>
      <c r="E12" s="22" t="s">
        <v>22</v>
      </c>
      <c r="F12" s="23" t="s">
        <v>21</v>
      </c>
      <c r="G12" s="22" t="s">
        <v>49</v>
      </c>
      <c r="H12" s="22" t="s">
        <v>15</v>
      </c>
      <c r="I12" s="51">
        <v>550</v>
      </c>
      <c r="J12" s="33">
        <f>4</f>
        <v>4</v>
      </c>
      <c r="K12" s="34">
        <f t="shared" si="0"/>
        <v>4</v>
      </c>
      <c r="L12" s="35" t="str">
        <f t="shared" si="1"/>
        <v>OK</v>
      </c>
      <c r="M12" s="27"/>
      <c r="N12" s="27"/>
      <c r="O12" s="26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x14ac:dyDescent="0.25">
      <c r="A13" s="72"/>
      <c r="B13" s="49">
        <v>18</v>
      </c>
      <c r="C13" s="76"/>
      <c r="D13" s="46" t="s">
        <v>64</v>
      </c>
      <c r="E13" s="22" t="s">
        <v>50</v>
      </c>
      <c r="F13" s="23" t="s">
        <v>21</v>
      </c>
      <c r="G13" s="22" t="s">
        <v>51</v>
      </c>
      <c r="H13" s="22" t="s">
        <v>15</v>
      </c>
      <c r="I13" s="51">
        <v>2.65</v>
      </c>
      <c r="J13" s="33">
        <f>2000</f>
        <v>2000</v>
      </c>
      <c r="K13" s="34">
        <f t="shared" si="0"/>
        <v>2000</v>
      </c>
      <c r="L13" s="35" t="str">
        <f t="shared" si="1"/>
        <v>OK</v>
      </c>
      <c r="M13" s="27"/>
      <c r="N13" s="27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0" x14ac:dyDescent="0.25">
      <c r="A14" s="69">
        <v>15</v>
      </c>
      <c r="B14" s="42">
        <v>19</v>
      </c>
      <c r="C14" s="73" t="s">
        <v>47</v>
      </c>
      <c r="D14" s="45" t="s">
        <v>65</v>
      </c>
      <c r="E14" s="8" t="s">
        <v>22</v>
      </c>
      <c r="F14" s="19" t="s">
        <v>21</v>
      </c>
      <c r="G14" s="8" t="s">
        <v>25</v>
      </c>
      <c r="H14" s="8" t="s">
        <v>15</v>
      </c>
      <c r="I14" s="37">
        <v>502</v>
      </c>
      <c r="J14" s="33">
        <f>5</f>
        <v>5</v>
      </c>
      <c r="K14" s="34">
        <f t="shared" si="0"/>
        <v>5</v>
      </c>
      <c r="L14" s="35" t="str">
        <f t="shared" si="1"/>
        <v>OK</v>
      </c>
      <c r="M14" s="27"/>
      <c r="N14" s="27"/>
      <c r="O14" s="26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x14ac:dyDescent="0.25">
      <c r="A15" s="70"/>
      <c r="B15" s="42">
        <v>20</v>
      </c>
      <c r="C15" s="74"/>
      <c r="D15" s="47" t="s">
        <v>66</v>
      </c>
      <c r="E15" s="8" t="s">
        <v>14</v>
      </c>
      <c r="F15" s="19" t="s">
        <v>21</v>
      </c>
      <c r="G15" s="8" t="s">
        <v>26</v>
      </c>
      <c r="H15" s="8" t="s">
        <v>15</v>
      </c>
      <c r="I15" s="37">
        <v>8.3699999999999992</v>
      </c>
      <c r="J15" s="33">
        <f>2000</f>
        <v>2000</v>
      </c>
      <c r="K15" s="34">
        <f t="shared" si="0"/>
        <v>2000</v>
      </c>
      <c r="L15" s="35" t="str">
        <f t="shared" si="1"/>
        <v>OK</v>
      </c>
      <c r="M15" s="27"/>
      <c r="N15" s="27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0" x14ac:dyDescent="0.25">
      <c r="A16" s="71">
        <v>16</v>
      </c>
      <c r="B16" s="49">
        <v>21</v>
      </c>
      <c r="C16" s="75" t="s">
        <v>44</v>
      </c>
      <c r="D16" s="46" t="s">
        <v>67</v>
      </c>
      <c r="E16" s="22" t="s">
        <v>22</v>
      </c>
      <c r="F16" s="23" t="s">
        <v>21</v>
      </c>
      <c r="G16" s="22" t="s">
        <v>25</v>
      </c>
      <c r="H16" s="22" t="s">
        <v>15</v>
      </c>
      <c r="I16" s="51">
        <v>790</v>
      </c>
      <c r="J16" s="33">
        <f>0</f>
        <v>0</v>
      </c>
      <c r="K16" s="34">
        <f t="shared" si="0"/>
        <v>0</v>
      </c>
      <c r="L16" s="35" t="str">
        <f t="shared" si="1"/>
        <v>OK</v>
      </c>
      <c r="M16" s="27"/>
      <c r="N16" s="27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0" x14ac:dyDescent="0.25">
      <c r="A17" s="72"/>
      <c r="B17" s="49">
        <v>22</v>
      </c>
      <c r="C17" s="76"/>
      <c r="D17" s="48" t="s">
        <v>68</v>
      </c>
      <c r="E17" s="22" t="s">
        <v>14</v>
      </c>
      <c r="F17" s="23" t="s">
        <v>21</v>
      </c>
      <c r="G17" s="22" t="s">
        <v>26</v>
      </c>
      <c r="H17" s="22" t="s">
        <v>15</v>
      </c>
      <c r="I17" s="51">
        <v>6.9</v>
      </c>
      <c r="J17" s="33">
        <f>0</f>
        <v>0</v>
      </c>
      <c r="K17" s="34">
        <f t="shared" si="0"/>
        <v>0</v>
      </c>
      <c r="L17" s="35" t="str">
        <f t="shared" si="1"/>
        <v>OK</v>
      </c>
      <c r="M17" s="27"/>
      <c r="N17" s="27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D18" s="2"/>
      <c r="M18" s="21">
        <f t="shared" ref="M18:Z18" si="2">SUMPRODUCT($I$4:$I$17,M4:M17)</f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</row>
    <row r="19" spans="1:26" ht="15.75" thickBot="1" x14ac:dyDescent="0.3">
      <c r="D19" s="1"/>
    </row>
    <row r="20" spans="1:26" x14ac:dyDescent="0.25">
      <c r="D20" s="38" t="s">
        <v>40</v>
      </c>
    </row>
    <row r="21" spans="1:26" x14ac:dyDescent="0.25">
      <c r="D21" s="39" t="s">
        <v>43</v>
      </c>
    </row>
    <row r="22" spans="1:26" x14ac:dyDescent="0.25">
      <c r="D22" s="40" t="s">
        <v>42</v>
      </c>
    </row>
    <row r="23" spans="1:26" ht="15.75" thickBot="1" x14ac:dyDescent="0.3">
      <c r="D23" s="41" t="s">
        <v>41</v>
      </c>
    </row>
  </sheetData>
  <mergeCells count="30"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P1:P2"/>
    <mergeCell ref="Q1:Q2"/>
    <mergeCell ref="R1:R2"/>
    <mergeCell ref="S1:S2"/>
    <mergeCell ref="V1:V2"/>
    <mergeCell ref="W1:W2"/>
    <mergeCell ref="X1:X2"/>
    <mergeCell ref="Y1:Y2"/>
    <mergeCell ref="Z1:Z2"/>
    <mergeCell ref="A4:A5"/>
    <mergeCell ref="C4:C5"/>
    <mergeCell ref="A7:A8"/>
    <mergeCell ref="C7:C8"/>
    <mergeCell ref="A9:A10"/>
    <mergeCell ref="C9:C10"/>
    <mergeCell ref="A12:A13"/>
    <mergeCell ref="C12:C13"/>
    <mergeCell ref="A14:A15"/>
    <mergeCell ref="C14:C15"/>
    <mergeCell ref="A16:A17"/>
    <mergeCell ref="C16:C17"/>
  </mergeCells>
  <conditionalFormatting sqref="M4:Z17">
    <cfRule type="cellIs" dxfId="3" priority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  <cfRule type="cellIs" dxfId="0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8"/>
  <sheetViews>
    <sheetView zoomScale="90" zoomScaleNormal="90" workbookViewId="0">
      <selection activeCell="D1" sqref="D1:F1"/>
    </sheetView>
  </sheetViews>
  <sheetFormatPr defaultColWidth="9.7109375" defaultRowHeight="15" x14ac:dyDescent="0.25"/>
  <cols>
    <col min="1" max="1" width="5.140625" style="18" customWidth="1"/>
    <col min="2" max="2" width="6" style="18" customWidth="1"/>
    <col min="3" max="3" width="27.140625" style="13" customWidth="1"/>
    <col min="4" max="4" width="62.85546875" style="18" customWidth="1"/>
    <col min="5" max="5" width="12.42578125" style="18" customWidth="1"/>
    <col min="6" max="6" width="12.7109375" style="17" bestFit="1" customWidth="1"/>
    <col min="7" max="7" width="11.42578125" style="3" customWidth="1"/>
    <col min="8" max="8" width="10.85546875" style="14" customWidth="1"/>
    <col min="9" max="9" width="11.7109375" style="4" customWidth="1"/>
    <col min="10" max="10" width="19.7109375" style="1" bestFit="1" customWidth="1"/>
    <col min="11" max="11" width="18.140625" style="1" bestFit="1" customWidth="1"/>
    <col min="12" max="16384" width="9.7109375" style="1"/>
  </cols>
  <sheetData>
    <row r="1" spans="1:11" ht="37.35" customHeight="1" x14ac:dyDescent="0.25">
      <c r="A1" s="85" t="s">
        <v>35</v>
      </c>
      <c r="B1" s="85"/>
      <c r="C1" s="85"/>
      <c r="D1" s="86" t="s">
        <v>72</v>
      </c>
      <c r="E1" s="87"/>
      <c r="F1" s="88"/>
      <c r="G1" s="82" t="s">
        <v>34</v>
      </c>
      <c r="H1" s="83"/>
      <c r="I1" s="83"/>
      <c r="J1" s="83"/>
      <c r="K1" s="84"/>
    </row>
    <row r="2" spans="1:11" ht="20.45" customHeight="1" x14ac:dyDescent="0.2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2" customFormat="1" ht="30" x14ac:dyDescent="0.2">
      <c r="A3" s="63" t="s">
        <v>37</v>
      </c>
      <c r="B3" s="63" t="s">
        <v>16</v>
      </c>
      <c r="C3" s="63" t="s">
        <v>17</v>
      </c>
      <c r="D3" s="63" t="s">
        <v>38</v>
      </c>
      <c r="E3" s="63" t="s">
        <v>3</v>
      </c>
      <c r="F3" s="64" t="s">
        <v>71</v>
      </c>
      <c r="G3" s="10" t="s">
        <v>5</v>
      </c>
      <c r="H3" s="11" t="s">
        <v>12</v>
      </c>
      <c r="I3" s="9" t="s">
        <v>4</v>
      </c>
      <c r="J3" s="15" t="s">
        <v>6</v>
      </c>
      <c r="K3" s="15" t="s">
        <v>7</v>
      </c>
    </row>
    <row r="4" spans="1:11" ht="25.9" customHeight="1" x14ac:dyDescent="0.25">
      <c r="A4" s="73">
        <v>5</v>
      </c>
      <c r="B4" s="36">
        <v>5</v>
      </c>
      <c r="C4" s="73" t="s">
        <v>44</v>
      </c>
      <c r="D4" s="65" t="s">
        <v>55</v>
      </c>
      <c r="E4" s="24" t="s">
        <v>22</v>
      </c>
      <c r="F4" s="62">
        <v>570</v>
      </c>
      <c r="G4" s="6">
        <f>'Reitoria '!J4+ESAG!J4+CEART!J4+CEFID!J4+CERES!J4+CESFI!J4+CCT!J4</f>
        <v>12</v>
      </c>
      <c r="H4" s="12">
        <f>'Reitoria '!J4-'Reitoria '!K4+ESAG!J4-ESAG!K4+CEART!J4-CEART!K4+CEFID!J4-CEFID!K4+CERES!J4-CERES!K4+CESFI!J4-CESFI!K4+CCT!J4-CCT!K4</f>
        <v>0</v>
      </c>
      <c r="I4" s="16">
        <f t="shared" ref="I4:I17" si="0">G4-H4</f>
        <v>12</v>
      </c>
      <c r="J4" s="7">
        <f t="shared" ref="J4:J17" si="1">F4*G4</f>
        <v>6840</v>
      </c>
      <c r="K4" s="7">
        <f t="shared" ref="K4:K17" si="2">F4*H4</f>
        <v>0</v>
      </c>
    </row>
    <row r="5" spans="1:11" ht="29.25" customHeight="1" x14ac:dyDescent="0.25">
      <c r="A5" s="74"/>
      <c r="B5" s="36">
        <v>6</v>
      </c>
      <c r="C5" s="74"/>
      <c r="D5" s="65" t="s">
        <v>56</v>
      </c>
      <c r="E5" s="24" t="s">
        <v>50</v>
      </c>
      <c r="F5" s="62">
        <v>2.7</v>
      </c>
      <c r="G5" s="6">
        <f>'Reitoria '!J5+ESAG!J5+CEART!J5+CEFID!J5+CERES!J5+CESFI!J5+CCT!J5</f>
        <v>8900</v>
      </c>
      <c r="H5" s="12">
        <f>'Reitoria '!J5-'Reitoria '!K5+ESAG!J5-ESAG!K5+CEART!J5-CEART!K5+CEFID!J5-CEFID!K5+CERES!J5-CERES!K5+CESFI!J5-CESFI!K5+CCT!J5-CCT!K5</f>
        <v>0</v>
      </c>
      <c r="I5" s="16">
        <f t="shared" si="0"/>
        <v>8900</v>
      </c>
      <c r="J5" s="7">
        <f t="shared" si="1"/>
        <v>24030</v>
      </c>
      <c r="K5" s="7">
        <f t="shared" si="2"/>
        <v>0</v>
      </c>
    </row>
    <row r="6" spans="1:11" ht="58.5" customHeight="1" x14ac:dyDescent="0.25">
      <c r="A6" s="36">
        <v>6</v>
      </c>
      <c r="B6" s="36">
        <v>7</v>
      </c>
      <c r="C6" s="36" t="s">
        <v>45</v>
      </c>
      <c r="D6" s="65" t="s">
        <v>57</v>
      </c>
      <c r="E6" s="24" t="s">
        <v>52</v>
      </c>
      <c r="F6" s="62">
        <v>137</v>
      </c>
      <c r="G6" s="6">
        <f>'Reitoria '!J6+ESAG!J6+CEART!J6+CEFID!J6+CERES!J6+CESFI!J6+CCT!J6</f>
        <v>1520</v>
      </c>
      <c r="H6" s="12">
        <f>'Reitoria '!J6-'Reitoria '!K6+ESAG!J6-ESAG!K6+CEART!J6-CEART!K6+CEFID!J6-CEFID!K6+CERES!J6-CERES!K6+CESFI!J6-CESFI!K6+CCT!J6-CCT!K6</f>
        <v>0</v>
      </c>
      <c r="I6" s="16">
        <f t="shared" si="0"/>
        <v>1520</v>
      </c>
      <c r="J6" s="7">
        <f t="shared" si="1"/>
        <v>208240</v>
      </c>
      <c r="K6" s="7">
        <f t="shared" si="2"/>
        <v>0</v>
      </c>
    </row>
    <row r="7" spans="1:11" ht="29.25" customHeight="1" x14ac:dyDescent="0.25">
      <c r="A7" s="73">
        <v>7</v>
      </c>
      <c r="B7" s="36">
        <v>8</v>
      </c>
      <c r="C7" s="73" t="s">
        <v>44</v>
      </c>
      <c r="D7" s="65" t="s">
        <v>58</v>
      </c>
      <c r="E7" s="24" t="s">
        <v>22</v>
      </c>
      <c r="F7" s="62">
        <v>590</v>
      </c>
      <c r="G7" s="6">
        <f>'Reitoria '!J7+ESAG!J7+CEART!J7+CEFID!J7+CERES!J7+CESFI!J7+CCT!J7</f>
        <v>16</v>
      </c>
      <c r="H7" s="12">
        <f>'Reitoria '!J7-'Reitoria '!K7+ESAG!J7-ESAG!K7+CEART!J7-CEART!K7+CEFID!J7-CEFID!K7+CERES!J7-CERES!K7+CESFI!J7-CESFI!K7+CCT!J7-CCT!K7</f>
        <v>0</v>
      </c>
      <c r="I7" s="16">
        <f t="shared" si="0"/>
        <v>16</v>
      </c>
      <c r="J7" s="7">
        <f t="shared" si="1"/>
        <v>9440</v>
      </c>
      <c r="K7" s="7">
        <f t="shared" si="2"/>
        <v>0</v>
      </c>
    </row>
    <row r="8" spans="1:11" ht="30.6" customHeight="1" x14ac:dyDescent="0.25">
      <c r="A8" s="74"/>
      <c r="B8" s="36">
        <v>9</v>
      </c>
      <c r="C8" s="74"/>
      <c r="D8" s="66" t="s">
        <v>59</v>
      </c>
      <c r="E8" s="24" t="s">
        <v>14</v>
      </c>
      <c r="F8" s="62">
        <v>6.85</v>
      </c>
      <c r="G8" s="6">
        <f>'Reitoria '!J8+ESAG!J8+CEART!J8+CEFID!J8+CERES!J8+CESFI!J8+CCT!J8</f>
        <v>500</v>
      </c>
      <c r="H8" s="12">
        <f>'Reitoria '!J8-'Reitoria '!K8+ESAG!J8-ESAG!K8+CEART!J8-CEART!K8+CEFID!J8-CEFID!K8+CERES!J8-CERES!K8+CESFI!J8-CESFI!K8+CCT!J8-CCT!K8</f>
        <v>0</v>
      </c>
      <c r="I8" s="16">
        <f t="shared" si="0"/>
        <v>500</v>
      </c>
      <c r="J8" s="7">
        <f t="shared" si="1"/>
        <v>3425</v>
      </c>
      <c r="K8" s="7">
        <f t="shared" si="2"/>
        <v>0</v>
      </c>
    </row>
    <row r="9" spans="1:11" ht="32.65" customHeight="1" x14ac:dyDescent="0.25">
      <c r="A9" s="73">
        <v>8</v>
      </c>
      <c r="B9" s="36">
        <v>10</v>
      </c>
      <c r="C9" s="73" t="s">
        <v>44</v>
      </c>
      <c r="D9" s="65" t="s">
        <v>60</v>
      </c>
      <c r="E9" s="24" t="s">
        <v>22</v>
      </c>
      <c r="F9" s="62">
        <v>590</v>
      </c>
      <c r="G9" s="6">
        <f>'Reitoria '!J9+ESAG!J9+CEART!J9+CEFID!J9+CERES!J9+CESFI!J9+CCT!J9</f>
        <v>18</v>
      </c>
      <c r="H9" s="12">
        <f>'Reitoria '!J9-'Reitoria '!K9+ESAG!J9-ESAG!K9+CEART!J9-CEART!K9+CEFID!J9-CEFID!K9+CERES!J9-CERES!K9+CESFI!J9-CESFI!K9+CCT!J9-CCT!K9</f>
        <v>0</v>
      </c>
      <c r="I9" s="16">
        <f t="shared" si="0"/>
        <v>18</v>
      </c>
      <c r="J9" s="7">
        <f t="shared" si="1"/>
        <v>10620</v>
      </c>
      <c r="K9" s="7">
        <f t="shared" si="2"/>
        <v>0</v>
      </c>
    </row>
    <row r="10" spans="1:11" ht="27.2" customHeight="1" x14ac:dyDescent="0.25">
      <c r="A10" s="74"/>
      <c r="B10" s="36">
        <v>11</v>
      </c>
      <c r="C10" s="74"/>
      <c r="D10" s="66" t="s">
        <v>61</v>
      </c>
      <c r="E10" s="24" t="s">
        <v>23</v>
      </c>
      <c r="F10" s="62">
        <v>2.4500000000000002</v>
      </c>
      <c r="G10" s="6">
        <f>'Reitoria '!J10+ESAG!J10+CEART!J10+CEFID!J10+CERES!J10+CESFI!J10+CCT!J10</f>
        <v>2500</v>
      </c>
      <c r="H10" s="12">
        <f>'Reitoria '!J10-'Reitoria '!K10+ESAG!J10-ESAG!K10+CEART!J10-CEART!K10+CEFID!J10-CEFID!K10+CERES!J10-CERES!K10+CESFI!J10-CESFI!K10+CCT!J10-CCT!K10</f>
        <v>0</v>
      </c>
      <c r="I10" s="16">
        <f t="shared" si="0"/>
        <v>2500</v>
      </c>
      <c r="J10" s="7">
        <f t="shared" si="1"/>
        <v>6125</v>
      </c>
      <c r="K10" s="7">
        <f t="shared" si="2"/>
        <v>0</v>
      </c>
    </row>
    <row r="11" spans="1:11" ht="64.5" customHeight="1" x14ac:dyDescent="0.25">
      <c r="A11" s="68">
        <v>9</v>
      </c>
      <c r="B11" s="36">
        <v>12</v>
      </c>
      <c r="C11" s="36" t="s">
        <v>44</v>
      </c>
      <c r="D11" s="66" t="s">
        <v>62</v>
      </c>
      <c r="E11" s="24" t="s">
        <v>22</v>
      </c>
      <c r="F11" s="62">
        <v>693</v>
      </c>
      <c r="G11" s="6">
        <f>'Reitoria '!J11+ESAG!J11+CEART!J11+CEFID!J11+CERES!J11+CESFI!J11+CCT!J11</f>
        <v>5</v>
      </c>
      <c r="H11" s="12">
        <f>'Reitoria '!J11-'Reitoria '!K11+ESAG!J11-ESAG!K11+CEART!J11-CEART!K11+CEFID!J11-CEFID!K11+CERES!J11-CERES!K11+CESFI!J11-CESFI!K11+CCT!J11-CCT!K11</f>
        <v>0</v>
      </c>
      <c r="I11" s="16">
        <f t="shared" si="0"/>
        <v>5</v>
      </c>
      <c r="J11" s="7">
        <f t="shared" si="1"/>
        <v>3465</v>
      </c>
      <c r="K11" s="7">
        <f t="shared" si="2"/>
        <v>0</v>
      </c>
    </row>
    <row r="12" spans="1:11" ht="32.65" customHeight="1" x14ac:dyDescent="0.25">
      <c r="A12" s="73">
        <v>14</v>
      </c>
      <c r="B12" s="36">
        <v>17</v>
      </c>
      <c r="C12" s="73" t="s">
        <v>46</v>
      </c>
      <c r="D12" s="65" t="s">
        <v>63</v>
      </c>
      <c r="E12" s="24" t="s">
        <v>22</v>
      </c>
      <c r="F12" s="62">
        <v>550</v>
      </c>
      <c r="G12" s="6">
        <f>'Reitoria '!J12+ESAG!J12+CEART!J12+CEFID!J12+CERES!J12+CESFI!J12+CCT!J12</f>
        <v>4</v>
      </c>
      <c r="H12" s="12">
        <f>'Reitoria '!J12-'Reitoria '!K12+ESAG!J12-ESAG!K12+CEART!J12-CEART!K12+CEFID!J12-CEFID!K12+CERES!J12-CERES!K12+CESFI!J12-CESFI!K12+CCT!J12-CCT!K12</f>
        <v>0</v>
      </c>
      <c r="I12" s="16">
        <f t="shared" si="0"/>
        <v>4</v>
      </c>
      <c r="J12" s="7">
        <f t="shared" si="1"/>
        <v>2200</v>
      </c>
      <c r="K12" s="7">
        <f t="shared" si="2"/>
        <v>0</v>
      </c>
    </row>
    <row r="13" spans="1:11" ht="25.9" customHeight="1" x14ac:dyDescent="0.25">
      <c r="A13" s="74"/>
      <c r="B13" s="36">
        <v>18</v>
      </c>
      <c r="C13" s="74"/>
      <c r="D13" s="65" t="s">
        <v>64</v>
      </c>
      <c r="E13" s="24" t="s">
        <v>50</v>
      </c>
      <c r="F13" s="62">
        <v>2.65</v>
      </c>
      <c r="G13" s="6">
        <f>'Reitoria '!J13+ESAG!J13+CEART!J13+CEFID!J13+CERES!J13+CESFI!J13+CCT!J13</f>
        <v>2000</v>
      </c>
      <c r="H13" s="12">
        <f>'Reitoria '!J13-'Reitoria '!K13+ESAG!J13-ESAG!K13+CEART!J13-CEART!K13+CEFID!J13-CEFID!K13+CERES!J13-CERES!K13+CESFI!J13-CESFI!K13+CCT!J13-CCT!K13</f>
        <v>0</v>
      </c>
      <c r="I13" s="16">
        <f t="shared" si="0"/>
        <v>2000</v>
      </c>
      <c r="J13" s="7">
        <f t="shared" si="1"/>
        <v>5300</v>
      </c>
      <c r="K13" s="7">
        <f t="shared" si="2"/>
        <v>0</v>
      </c>
    </row>
    <row r="14" spans="1:11" ht="16.350000000000001" customHeight="1" x14ac:dyDescent="0.25">
      <c r="A14" s="73">
        <v>15</v>
      </c>
      <c r="B14" s="36">
        <v>19</v>
      </c>
      <c r="C14" s="73" t="s">
        <v>47</v>
      </c>
      <c r="D14" s="65" t="s">
        <v>65</v>
      </c>
      <c r="E14" s="24" t="s">
        <v>22</v>
      </c>
      <c r="F14" s="62">
        <v>502</v>
      </c>
      <c r="G14" s="6">
        <f>'Reitoria '!J14+ESAG!J14+CEART!J14+CEFID!J14+CERES!J14+CESFI!J14+CCT!J14</f>
        <v>5</v>
      </c>
      <c r="H14" s="12">
        <f>'Reitoria '!J14-'Reitoria '!K14+ESAG!J14-ESAG!K14+CEART!J14-CEART!K14+CEFID!J14-CEFID!K14+CERES!J14-CERES!K14+CESFI!J14-CESFI!K14+CCT!J14-CCT!K14</f>
        <v>0</v>
      </c>
      <c r="I14" s="16">
        <f t="shared" si="0"/>
        <v>5</v>
      </c>
      <c r="J14" s="7"/>
      <c r="K14" s="7"/>
    </row>
    <row r="15" spans="1:11" ht="21.75" customHeight="1" x14ac:dyDescent="0.25">
      <c r="A15" s="74"/>
      <c r="B15" s="36">
        <v>20</v>
      </c>
      <c r="C15" s="74"/>
      <c r="D15" s="66" t="s">
        <v>66</v>
      </c>
      <c r="E15" s="24" t="s">
        <v>14</v>
      </c>
      <c r="F15" s="62">
        <v>8.3699999999999992</v>
      </c>
      <c r="G15" s="6">
        <f>'Reitoria '!J15+ESAG!J15+CEART!J15+CEFID!J15+CERES!J15+CESFI!J15+CCT!J15</f>
        <v>2000</v>
      </c>
      <c r="H15" s="12">
        <f>'Reitoria '!J15-'Reitoria '!K15+ESAG!J15-ESAG!K15+CEART!J15-CEART!K15+CEFID!J15-CEFID!K15+CERES!J15-CERES!K15+CESFI!J15-CESFI!K15+CCT!J15-CCT!K15</f>
        <v>0</v>
      </c>
      <c r="I15" s="16">
        <f t="shared" si="0"/>
        <v>2000</v>
      </c>
      <c r="J15" s="7"/>
      <c r="K15" s="7"/>
    </row>
    <row r="16" spans="1:11" ht="25.9" customHeight="1" x14ac:dyDescent="0.25">
      <c r="A16" s="73">
        <v>16</v>
      </c>
      <c r="B16" s="36">
        <v>21</v>
      </c>
      <c r="C16" s="73" t="s">
        <v>44</v>
      </c>
      <c r="D16" s="65" t="s">
        <v>67</v>
      </c>
      <c r="E16" s="24" t="s">
        <v>22</v>
      </c>
      <c r="F16" s="62">
        <v>790</v>
      </c>
      <c r="G16" s="6">
        <f>'Reitoria '!J16+ESAG!J16+CEART!J16+CEFID!J16+CERES!J16+CESFI!J16+CCT!J16</f>
        <v>2</v>
      </c>
      <c r="H16" s="12">
        <f>'Reitoria '!J16-'Reitoria '!K16+ESAG!J16-ESAG!K16+CEART!J16-CEART!K16+CEFID!J16-CEFID!K16+CERES!J16-CERES!K16+CESFI!J16-CESFI!K16+CCT!J16-CCT!K16</f>
        <v>0</v>
      </c>
      <c r="I16" s="16">
        <f t="shared" si="0"/>
        <v>2</v>
      </c>
      <c r="J16" s="7"/>
      <c r="K16" s="7"/>
    </row>
    <row r="17" spans="1:11" ht="33.950000000000003" customHeight="1" x14ac:dyDescent="0.25">
      <c r="A17" s="74"/>
      <c r="B17" s="36">
        <v>22</v>
      </c>
      <c r="C17" s="74"/>
      <c r="D17" s="66" t="s">
        <v>68</v>
      </c>
      <c r="E17" s="24" t="s">
        <v>14</v>
      </c>
      <c r="F17" s="67">
        <v>6.9</v>
      </c>
      <c r="G17" s="6">
        <f>'Reitoria '!J17+ESAG!J17+CEART!J17+CEFID!J17+CERES!J17+CESFI!J17+CCT!J17</f>
        <v>400</v>
      </c>
      <c r="H17" s="12">
        <f>'Reitoria '!J17-'Reitoria '!K17+ESAG!J17-ESAG!K17+CEART!J17-CEART!K17+CEFID!J17-CEFID!K17+CERES!J17-CERES!K17+CESFI!J17-CESFI!K17+CCT!J17-CCT!K17</f>
        <v>0</v>
      </c>
      <c r="I17" s="16">
        <f t="shared" si="0"/>
        <v>400</v>
      </c>
      <c r="J17" s="7">
        <f t="shared" si="1"/>
        <v>2760</v>
      </c>
      <c r="K17" s="7">
        <f t="shared" si="2"/>
        <v>0</v>
      </c>
    </row>
    <row r="18" spans="1:11" x14ac:dyDescent="0.25">
      <c r="J18" s="20">
        <f>SUM(J4:J17)</f>
        <v>282445</v>
      </c>
      <c r="K18" s="20">
        <f>SUM(K4:K17)</f>
        <v>0</v>
      </c>
    </row>
    <row r="21" spans="1:11" x14ac:dyDescent="0.25">
      <c r="G21" s="89" t="str">
        <f>A1</f>
        <v>PE 0622/2024 SRP (SGPE DE ORIGEM: 5664/2024)</v>
      </c>
      <c r="H21" s="90"/>
      <c r="I21" s="90"/>
      <c r="J21" s="90"/>
      <c r="K21" s="91"/>
    </row>
    <row r="22" spans="1:11" x14ac:dyDescent="0.25">
      <c r="G22" s="92" t="str">
        <f>D1</f>
        <v>OBJETO: CONTRATAÇÃO DE EMPRESA ESPECIALIZADA PARA A PRESTAÇÃO DE SERVIÇOS DE COLETA, TRANSPORTE E DESTINAÇÃO FINAL DE RESÍDUOS QUÍMICOS, LABORATORIAIS, HOSPITALARES, ENTULHOS E LÂMPADAS, PARA O CAMPUS I, PARA O CENTRO DE EDUCAÇÃO SUPERIOR DA REGIÃO SUL – CERES, PARA O CENTRO DE EDUCAÇÃO SUPERIOR DA FOZ DO ITAJAÍ – CESFI E PARA O CENTRO DE CIÊNCIAS TECNOLÓGICAS – CCT DA UDESC</v>
      </c>
      <c r="H22" s="93"/>
      <c r="I22" s="93"/>
      <c r="J22" s="93"/>
      <c r="K22" s="94"/>
    </row>
    <row r="23" spans="1:11" x14ac:dyDescent="0.25">
      <c r="G23" s="95" t="str">
        <f>G1</f>
        <v>VIGÊNCIA DA ATA: 15/05/2024 até 15/05/2025</v>
      </c>
      <c r="H23" s="96"/>
      <c r="I23" s="96"/>
      <c r="J23" s="96"/>
      <c r="K23" s="97"/>
    </row>
    <row r="24" spans="1:11" x14ac:dyDescent="0.25">
      <c r="G24" s="52" t="s">
        <v>8</v>
      </c>
      <c r="H24" s="53"/>
      <c r="I24" s="53"/>
      <c r="J24" s="53"/>
      <c r="K24" s="54">
        <f>J18</f>
        <v>282445</v>
      </c>
    </row>
    <row r="25" spans="1:11" x14ac:dyDescent="0.25">
      <c r="G25" s="55" t="s">
        <v>9</v>
      </c>
      <c r="H25" s="56"/>
      <c r="I25" s="56"/>
      <c r="J25" s="56"/>
      <c r="K25" s="57">
        <f>K18</f>
        <v>0</v>
      </c>
    </row>
    <row r="26" spans="1:11" x14ac:dyDescent="0.25">
      <c r="G26" s="55" t="s">
        <v>10</v>
      </c>
      <c r="H26" s="56"/>
      <c r="I26" s="56"/>
      <c r="J26" s="56"/>
      <c r="K26" s="58"/>
    </row>
    <row r="27" spans="1:11" x14ac:dyDescent="0.25">
      <c r="G27" s="59" t="s">
        <v>11</v>
      </c>
      <c r="H27" s="60"/>
      <c r="I27" s="60"/>
      <c r="J27" s="60"/>
      <c r="K27" s="61">
        <f>K25/K24</f>
        <v>0</v>
      </c>
    </row>
    <row r="28" spans="1:11" x14ac:dyDescent="0.25">
      <c r="G28" s="79" t="s">
        <v>73</v>
      </c>
      <c r="H28" s="80"/>
      <c r="I28" s="80"/>
      <c r="J28" s="80"/>
      <c r="K28" s="81"/>
    </row>
  </sheetData>
  <mergeCells count="20">
    <mergeCell ref="G28:K28"/>
    <mergeCell ref="G1:K1"/>
    <mergeCell ref="A2:K2"/>
    <mergeCell ref="A1:C1"/>
    <mergeCell ref="D1:F1"/>
    <mergeCell ref="G21:K21"/>
    <mergeCell ref="A12:A13"/>
    <mergeCell ref="C12:C13"/>
    <mergeCell ref="G22:K22"/>
    <mergeCell ref="G23:K23"/>
    <mergeCell ref="A16:A17"/>
    <mergeCell ref="C16:C17"/>
    <mergeCell ref="A4:A5"/>
    <mergeCell ref="C4:C5"/>
    <mergeCell ref="A7:A8"/>
    <mergeCell ref="C7:C8"/>
    <mergeCell ref="A9:A10"/>
    <mergeCell ref="C9:C10"/>
    <mergeCell ref="A14:A15"/>
    <mergeCell ref="C14:C15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Reitoria </vt:lpstr>
      <vt:lpstr>ESAG</vt:lpstr>
      <vt:lpstr>CEART</vt:lpstr>
      <vt:lpstr>CEFID</vt:lpstr>
      <vt:lpstr>CERES</vt:lpstr>
      <vt:lpstr>CESFI</vt:lpstr>
      <vt:lpstr>CCT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ELAINE CRISTINA SUZUKI GIRARDI</cp:lastModifiedBy>
  <cp:lastPrinted>2015-07-08T21:27:45Z</cp:lastPrinted>
  <dcterms:created xsi:type="dcterms:W3CDTF">2010-06-19T20:43:11Z</dcterms:created>
  <dcterms:modified xsi:type="dcterms:W3CDTF">2024-05-20T13:08:21Z</dcterms:modified>
</cp:coreProperties>
</file>