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10.16.3.2\administracao\Setores\Gestão de Contrato\Controle de Saldos\"/>
    </mc:Choice>
  </mc:AlternateContent>
  <xr:revisionPtr revIDLastSave="0" documentId="13_ncr:1_{CAF9DC41-55CF-49CB-8824-1EDE577C3AB7}" xr6:coauthVersionLast="47" xr6:coauthVersionMax="47" xr10:uidLastSave="{00000000-0000-0000-0000-000000000000}"/>
  <bookViews>
    <workbookView xWindow="-120" yWindow="-120" windowWidth="29040" windowHeight="15720" tabRatio="762" xr2:uid="{00000000-000D-0000-FFFF-FFFF00000000}"/>
  </bookViews>
  <sheets>
    <sheet name="CEART" sheetId="131" r:id="rId1"/>
  </sheets>
  <definedNames>
    <definedName name="diasuteis">#REF!</definedName>
    <definedName name="Ferias">#REF!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31" l="1"/>
  <c r="L26" i="131" s="1"/>
  <c r="M26" i="131" s="1"/>
  <c r="K25" i="131"/>
  <c r="L25" i="131" s="1"/>
  <c r="M25" i="131" s="1"/>
  <c r="K24" i="131"/>
  <c r="L24" i="131" s="1"/>
  <c r="M24" i="131" s="1"/>
  <c r="K23" i="131"/>
  <c r="L23" i="131" s="1"/>
  <c r="M23" i="131" s="1"/>
  <c r="K22" i="131"/>
  <c r="L22" i="131" s="1"/>
  <c r="M22" i="131" s="1"/>
  <c r="K21" i="131"/>
  <c r="L21" i="131" s="1"/>
  <c r="M21" i="131" s="1"/>
  <c r="K20" i="131"/>
  <c r="L20" i="131" s="1"/>
  <c r="M20" i="131" s="1"/>
  <c r="K19" i="131"/>
  <c r="L19" i="131" s="1"/>
  <c r="M19" i="131" s="1"/>
  <c r="K18" i="131"/>
  <c r="L18" i="131" s="1"/>
  <c r="M18" i="131" s="1"/>
  <c r="K17" i="131"/>
  <c r="L17" i="131" s="1"/>
  <c r="M17" i="131" s="1"/>
  <c r="K16" i="131"/>
  <c r="L16" i="131" s="1"/>
  <c r="M16" i="131" s="1"/>
  <c r="K15" i="131"/>
  <c r="L15" i="131" s="1"/>
  <c r="M15" i="131" s="1"/>
  <c r="K14" i="131"/>
  <c r="L14" i="131" s="1"/>
  <c r="M14" i="131" s="1"/>
  <c r="K13" i="131"/>
  <c r="L13" i="131" s="1"/>
  <c r="M13" i="131" s="1"/>
  <c r="K12" i="131"/>
  <c r="L12" i="131" s="1"/>
  <c r="M12" i="131" s="1"/>
  <c r="K11" i="131"/>
  <c r="K10" i="131"/>
  <c r="L10" i="131" s="1"/>
  <c r="M10" i="131" s="1"/>
  <c r="K9" i="131"/>
  <c r="K8" i="131"/>
  <c r="L8" i="131" s="1"/>
  <c r="M8" i="131" s="1"/>
  <c r="K7" i="131"/>
  <c r="L7" i="131" s="1"/>
  <c r="M7" i="131" s="1"/>
  <c r="K6" i="131"/>
  <c r="L6" i="131" s="1"/>
  <c r="M6" i="131" s="1"/>
  <c r="K5" i="131"/>
  <c r="L5" i="131" s="1"/>
  <c r="M5" i="131" s="1"/>
  <c r="K4" i="131"/>
  <c r="L4" i="131" s="1"/>
  <c r="AE27" i="131"/>
  <c r="AD27" i="131"/>
  <c r="AC27" i="131"/>
  <c r="AB27" i="131"/>
  <c r="AA27" i="131"/>
  <c r="Z27" i="131"/>
  <c r="Y27" i="131"/>
  <c r="X27" i="131"/>
  <c r="W27" i="131"/>
  <c r="V27" i="131"/>
  <c r="U27" i="131"/>
  <c r="T27" i="131"/>
  <c r="S27" i="131"/>
  <c r="R27" i="131"/>
  <c r="Q27" i="131"/>
  <c r="P27" i="131"/>
  <c r="O27" i="131"/>
  <c r="N27" i="131"/>
  <c r="L9" i="131"/>
  <c r="M9" i="131" s="1"/>
  <c r="M4" i="131" l="1"/>
  <c r="L11" i="131"/>
  <c r="M11" i="131" s="1"/>
</calcChain>
</file>

<file path=xl/sharedStrings.xml><?xml version="1.0" encoding="utf-8"?>
<sst xmlns="http://schemas.openxmlformats.org/spreadsheetml/2006/main" count="207" uniqueCount="98">
  <si>
    <t>Saldo / Automático</t>
  </si>
  <si>
    <t>...../...../......</t>
  </si>
  <si>
    <t>ALERTA</t>
  </si>
  <si>
    <t>Item</t>
  </si>
  <si>
    <t>Unidade</t>
  </si>
  <si>
    <t>Qtde Registrada</t>
  </si>
  <si>
    <t>m²</t>
  </si>
  <si>
    <t>339030.24</t>
  </si>
  <si>
    <t>339039.16</t>
  </si>
  <si>
    <t>02387-6-013</t>
  </si>
  <si>
    <t>02590-9-008</t>
  </si>
  <si>
    <t>03960-8-048</t>
  </si>
  <si>
    <t>03027-9-027</t>
  </si>
  <si>
    <t>03027-9-005</t>
  </si>
  <si>
    <t>03027-9-028</t>
  </si>
  <si>
    <t>07626-0-008</t>
  </si>
  <si>
    <t>Peça</t>
  </si>
  <si>
    <t>11073-6-014</t>
  </si>
  <si>
    <t>12254-8-003</t>
  </si>
  <si>
    <t>Empresa</t>
  </si>
  <si>
    <t>Descrição</t>
  </si>
  <si>
    <t>Marca/Modelo</t>
  </si>
  <si>
    <t>Código NUC</t>
  </si>
  <si>
    <t>Detalhamento</t>
  </si>
  <si>
    <t>50073 0 001</t>
  </si>
  <si>
    <t>Serviço de desmontagem de divisórias em painéis com espessura de 35mm, miolo em colméia, estrutura em aço ou alumínio.</t>
  </si>
  <si>
    <t>Serviço de montagem de divisórias em painéis com espessura de 35mm, miolo em colméia, estrutura em aço ou alumínio.</t>
  </si>
  <si>
    <t>Tábua para deck em pinus tratado (autoclave) com nó de 3 X 9 X 300cm. Tratamento pelos métodos de Preservação determinados pela Norma NBR 7190, da ABNT, com classe de risco CR4, sob vácuo e pressão em Autoclave.</t>
  </si>
  <si>
    <r>
      <rPr>
        <b/>
        <sz val="11"/>
        <rFont val="Calibri"/>
        <family val="2"/>
        <scheme val="minor"/>
      </rPr>
      <t xml:space="preserve">OBJETO: </t>
    </r>
    <r>
      <rPr>
        <sz val="11"/>
        <rFont val="Calibri"/>
        <family val="2"/>
        <scheme val="minor"/>
      </rPr>
      <t>AQUISIÇÃO DE DIVISÓRIAS, VIDROS, CORTINAS E SIMILARES PARA O CAMPUS I, CERES, CESFI E CEAVI PARA ATENDER ÀS NECESSIDADES DA UNIVERSIDADE DO ESTADO DE SANTA CATARINA (UDESC)</t>
    </r>
  </si>
  <si>
    <r>
      <rPr>
        <b/>
        <sz val="11"/>
        <rFont val="Calibri"/>
        <family val="2"/>
        <scheme val="minor"/>
      </rPr>
      <t>PE 0654/2024 SRP</t>
    </r>
    <r>
      <rPr>
        <sz val="11"/>
        <rFont val="Calibri"/>
        <family val="2"/>
        <scheme val="minor"/>
      </rPr>
      <t xml:space="preserve"> - (SGPE DE ORIGEM: 8475/2024)</t>
    </r>
  </si>
  <si>
    <r>
      <t>VIGÊNCIA DA ATA: 14/05/2024 a</t>
    </r>
    <r>
      <rPr>
        <b/>
        <sz val="11"/>
        <rFont val="Calibri"/>
        <family val="2"/>
        <scheme val="minor"/>
      </rPr>
      <t xml:space="preserve"> 14/05/2025</t>
    </r>
  </si>
  <si>
    <t xml:space="preserve"> AF/OS nº  xxxx/2024 (Quantidade)</t>
  </si>
  <si>
    <t>Lote</t>
  </si>
  <si>
    <t xml:space="preserve">Preço UNITÁRIO </t>
  </si>
  <si>
    <t>Grupo-Classe</t>
  </si>
  <si>
    <t>OBS:</t>
  </si>
  <si>
    <t>LOTE 07 - DESERTO</t>
  </si>
  <si>
    <t>Cebrace/Espelho</t>
  </si>
  <si>
    <t>45-03</t>
  </si>
  <si>
    <t>Cebrace/Vidro</t>
  </si>
  <si>
    <t>Eucatex/Conforme edital</t>
  </si>
  <si>
    <t>45-08</t>
  </si>
  <si>
    <t>02-30</t>
  </si>
  <si>
    <t>SUN/Protect</t>
  </si>
  <si>
    <t>45-06</t>
  </si>
  <si>
    <t>Própria/vertical blackout</t>
  </si>
  <si>
    <t>16-02</t>
  </si>
  <si>
    <t>Própria/vertical resinado</t>
  </si>
  <si>
    <t>Própria/PH HORIZONTAL 50 MM ALUMINIO</t>
  </si>
  <si>
    <t>Própria/PH HORIZONTAL 50 MM ALUMINIO BK</t>
  </si>
  <si>
    <t>Cortina manual em tecido blackout 100%, lavável, com cor a definir, fornecimento e fixação de varão trilho suíço deslizante na parede ou teto, rodízios deslizantes instalados, contendo franzimento de 2 vezes a metragem. (Para medida do m² será considerado a área a ser coberta e não a metragem de tecido utilizada, para cálculos da cotação utilizar altura média de 1,80m). Instaladas</t>
  </si>
  <si>
    <t>Própria/Cortina Tecido blackou</t>
  </si>
  <si>
    <t>12337-4-007</t>
  </si>
  <si>
    <t xml:space="preserve">Persiana em rolo. Acionamento manual, com opção de montagem bilateral.; tipo tela solar, produzida em fibra de vidro e PVC antichama; atóxica; translúcida; fator de abertura de 5%; espessura mínima 0,5mm; largura máxima 2,0m; bloqueio mínimo de 90% de raios UV; lavável; com estabilidade dimensional (não estica ou deforma com as variações de temperatura). Com tubo enrolador e perfil inferior em alumínio; acionamento por corrente tipo standard com cordão de poliéster; enrolamento padrão (tecido recolhido por trás do tubo enrolador); cores preferenciais branca ou bege/off-white, ou cinza claro. O produto deverá ser instalado pelo fornecedor, sendo admitidos vãos (frestas) de até 4cm entre cortinas instaladas lado a lado. Garantia mínima 1 ano da cortina, sobre defeitos de fabricação ou vicio oculto. </t>
  </si>
  <si>
    <t>Quevedo/Rolo</t>
  </si>
  <si>
    <t>12254-8-005</t>
  </si>
  <si>
    <t>Cortina em tecido poliéster corta luz/blackout, ilhós, com 01 varão, instalada, em dimensões aproximadas em 2m(L) x 1,60m (A). Instalação contratada por metro quadrado com mão-de-obra. O valor da confecção compreende o valor global do metro quadrado, incluindo mão de obra de instalação e os acessórios/peças necessários.</t>
  </si>
  <si>
    <t>Própria/Própria</t>
  </si>
  <si>
    <t>12337-4-012</t>
  </si>
  <si>
    <t>Cortina com tecido Corta Luz/ Blackout liso, composição 100% poliéster lavável. Sistema “trilho suíço branco uma via”, ou superior. Cor a ser definida, com possibilidade de troca de cor, em comum acordo das partes – desde que não altere o valor do metro proposto. Dimensões aproximadas em 2m (L) x 1,60m (A). Instalação contratada por metro quadrado. O valor da confecção compreende o valor global do metro quadrado, incluindo mão de obra de instalação e os acessórios necessários (tecidos, trilhos necessários, fixadores, deslizantes, terminal, entre outros)</t>
  </si>
  <si>
    <t>Própria/	CORTINA CORTA LUZ BLACKOUT</t>
  </si>
  <si>
    <t>Cortina ROLO BlackOut, tecido vinílico, pode ser enrolada ou desenrolada num tubo superior e desta forma pode ser recolhida totalmente. Dimensões aproximadas em 2m (L) x 1,60m (A). Instalação contratada por metro quadrado. O valor da confecção compreende o valor global do metro quadrado, incluindo mão de obra de instalação e os acessórios necessários.</t>
  </si>
  <si>
    <t>Amorim/CORTINA ROLO BLACKOUT</t>
  </si>
  <si>
    <t>12337-4-003</t>
  </si>
  <si>
    <t>M. Paulo Lopes/Deck/3 x 9 x 300cm</t>
  </si>
  <si>
    <t>02 30</t>
  </si>
  <si>
    <t>5678-2-017</t>
  </si>
  <si>
    <t>339030.16</t>
  </si>
  <si>
    <t xml:space="preserve">Toldo em chapa de policarbonato, curvo, para fixar em parede, cor cristal, em dimensões aproximadas de 70 cm x 120 cm, com no mínimo 4mm de espessura. Material de fixação em alumínio e plástico de engenharia. Composto por suportes e o toldo. Entrega em Florianópolis/SC, não necessita instalação. </t>
  </si>
  <si>
    <t>I. BRASIL/T.P.Curvo de Parede</t>
  </si>
  <si>
    <t>48 07</t>
  </si>
  <si>
    <t>2639-5-002</t>
  </si>
  <si>
    <t>GABRIEL FAGUNDES ZAMPIRON LTDA, CNPJ 25.136.411/0001-30</t>
  </si>
  <si>
    <t>DELDUQUE COMÉRCIO E SERVIÇOS LTDA, CNPJ 07.082.650/0001-72</t>
  </si>
  <si>
    <t>POPCOM UTILIDADES LTDA, CNPJ 50.388.770/0001-21</t>
  </si>
  <si>
    <t>DECORINTER INDÚSTRIA E COMÉRCIO LTDA, CNPJ 03.884.308/0001-35</t>
  </si>
  <si>
    <t>NOBRE PERSIANAS E DIVISÓRIAS LTDA, CNPJ 29.122.691/0001-88</t>
  </si>
  <si>
    <t>PERSIANAS SANTA CATARINA LTDA, CNPJ 00.991.023/0001-05</t>
  </si>
  <si>
    <t>NOBRE PERSIANAS E DIVISÓRIAS LTDA, CNPJ: 29.122.691/0001-88</t>
  </si>
  <si>
    <t>RAQUEL CARDOSO DIAS PENHA - ME, CNPJ 43.366.221/0001-90</t>
  </si>
  <si>
    <t>Espelho cristal 4mm. Instalado. Com moldura em alumínio e compensado 6mm plastificado colado. Considerar retirada do vidro existente se houver.</t>
  </si>
  <si>
    <r>
      <t>Vidro mini-boreal incolor, 3mm. Instalado</t>
    </r>
    <r>
      <rPr>
        <sz val="11"/>
        <color indexed="8"/>
        <rFont val="Calibri"/>
        <family val="2"/>
        <scheme val="minor"/>
      </rPr>
      <t>.</t>
    </r>
  </si>
  <si>
    <r>
      <t>Fornecimento e instalação</t>
    </r>
    <r>
      <rPr>
        <sz val="11"/>
        <color indexed="8"/>
        <rFont val="Calibri"/>
        <family val="2"/>
        <scheme val="minor"/>
      </rPr>
      <t xml:space="preserve"> de vidro liso 3mm, incolor, incluindo massa/filete de espuma em ambas as faces, acabamento e retirada do vidro e massa anterior se houver.</t>
    </r>
  </si>
  <si>
    <r>
      <t xml:space="preserve">Fornecimento e instalação </t>
    </r>
    <r>
      <rPr>
        <sz val="11"/>
        <color indexed="8"/>
        <rFont val="Calibri"/>
        <family val="2"/>
        <scheme val="minor"/>
      </rPr>
      <t>de vidro liso 4mm, incolor, incluindo massa/filete de espuma em ambas as faces, acabamento e retirada do vidro e massa anterior se houver.</t>
    </r>
  </si>
  <si>
    <r>
      <t>Fornecimento e instalaçã</t>
    </r>
    <r>
      <rPr>
        <sz val="11"/>
        <color indexed="8"/>
        <rFont val="Calibri"/>
        <family val="2"/>
        <scheme val="minor"/>
      </rPr>
      <t>o de vidro liso 5mm, incolor, incluindo massa/filete de espuma em ambas as faces, acabamento e retirada do vidro e massa anterior se houver.</t>
    </r>
  </si>
  <si>
    <r>
      <t xml:space="preserve">Fornecimento de divisórias em painéis com espessura de 35mm, com miolo em colméia em kraft de alta gramatura e estrutura em aço galvanizado com pintura em epóxi-poliester pó. Colocação programada e cor do painel a escolher. </t>
    </r>
    <r>
      <rPr>
        <sz val="11"/>
        <color indexed="8"/>
        <rFont val="Calibri"/>
        <family val="2"/>
        <scheme val="minor"/>
      </rPr>
      <t>Instalada.</t>
    </r>
  </si>
  <si>
    <r>
      <t>Fornecimento de divisórias em painéis com espessura de 35mm, com miolo em colméia em kraft de alta gramatura e estrutura em aço galvanizado com pintura em epóxi-poliester pó. Estrutura com Módulo de vidro de espessura mínima de 4mm (vidro incluido na cotação). Painel de divisórias e bandeira em vidro com altura a ser definido na AF, fazendo a estrutura ficar com "painel, vidro e painel" ou "painel e vidro". Colocação programada e cor a escolher.</t>
    </r>
    <r>
      <rPr>
        <sz val="11"/>
        <color indexed="8"/>
        <rFont val="Calibri"/>
        <family val="2"/>
        <scheme val="minor"/>
      </rPr>
      <t xml:space="preserve"> Instalado.</t>
    </r>
  </si>
  <si>
    <t>Porta de abrir eixo vertical, 90X210cm em painéis divisórias, cor a definir. Com miolo em colméia e estrutura em aço com pintura em epóxi na cor preta, bege ou branca, completa (com maçaneta, chave e dobradiças). Compatíveis com as divisórias existentes. Instalada.</t>
  </si>
  <si>
    <t>Porta para divisórias em painéis de espessura 35mm, com miolo tipo colméia em kraft de alta gramatura, estrutura em aço galvanizado, com pintura epóxi-poliester pó. Colocação programada e cor a definir. Medidas da porta: 0,80x2,10m. Instalada.</t>
  </si>
  <si>
    <t>Película profissional refletiva para redução de temperatura e de incidência dos raios UV. Instalada.</t>
  </si>
  <si>
    <t xml:space="preserve">Persiana vertical em tecido resinado RAMI natural com blackout em faixas de no mínimo 9cm, guias para abrir e fechar e mudança de posição (controle de entrada de luz) cor a definir, instalada. (para cálculos da cotação utilizar altura média de 1,60m). </t>
  </si>
  <si>
    <t xml:space="preserve">Persiana vertical em tecido resinado RAMI natural - em faixas de no mín. 9 cm, guias para abrir e fechar e mudança de posição (controle a entrada de luz). Cor a definir. Instalada. (para cálculos da cotação utilizar altura média de 1,60m). </t>
  </si>
  <si>
    <t>Persiana horizontal de alumínio com lâminas de 50mm, não-perfurada, que permita ser utilizada por meio de um cordão e haste. Completa, inclui todos os acessórios necessários para a sua instalação e funcionamento. Modelo de referência: Haste e Cordão/Luxaflex. instalada.</t>
  </si>
  <si>
    <t>Persiana horizontal de alumínio com lâminas de 50mm, modelo blackout, sem furos, que permita ser utilizada por meio de um cordão e haste. Completa, inclui todos os acessórios necessários para a sua instalação e funcionamento. Modelo de referência: Haste e Cordão/Luxaflex. instalada.</t>
  </si>
  <si>
    <t>Prazo de Pagamento: 30 dias</t>
  </si>
  <si>
    <t>Prazo de Entrega: 30 dias corridos</t>
  </si>
  <si>
    <r>
      <t xml:space="preserve">OBS: </t>
    </r>
    <r>
      <rPr>
        <b/>
        <u/>
        <sz val="10"/>
        <rFont val="Calibri"/>
        <family val="2"/>
        <scheme val="minor"/>
      </rPr>
      <t>VALOR MÍNIMO</t>
    </r>
    <r>
      <rPr>
        <b/>
        <sz val="10"/>
        <rFont val="Calibri"/>
        <family val="2"/>
        <scheme val="minor"/>
      </rPr>
      <t xml:space="preserve"> DA AF/OS: </t>
    </r>
    <r>
      <rPr>
        <b/>
        <u/>
        <sz val="10"/>
        <rFont val="Calibri"/>
        <family val="2"/>
        <scheme val="minor"/>
      </rPr>
      <t>R$ 200,00</t>
    </r>
  </si>
  <si>
    <r>
      <t xml:space="preserve">CENTRO PARTICIPANTE: CEART </t>
    </r>
    <r>
      <rPr>
        <sz val="20"/>
        <color rgb="FFFF0000"/>
        <rFont val="Calibri"/>
        <family val="2"/>
        <scheme val="minor"/>
      </rPr>
      <t>pedido MINIMO DE 200 REAIS!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</si>
</sst>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70" formatCode="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2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66FF99"/>
        <bgColor indexed="64"/>
      </patternFill>
    </fill>
    <fill>
      <patternFill patternType="solid">
        <fgColor rgb="FFFF5050"/>
        <bgColor indexed="10"/>
      </patternFill>
    </fill>
    <fill>
      <patternFill patternType="solid">
        <fgColor rgb="FFFFCD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4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</cellStyleXfs>
  <cellXfs count="73">
    <xf numFmtId="0" fontId="0" fillId="0" borderId="0" xfId="0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 applyProtection="1">
      <alignment wrapText="1"/>
      <protection locked="0"/>
    </xf>
    <xf numFmtId="3" fontId="4" fillId="0" borderId="0" xfId="1" applyNumberFormat="1" applyFont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44" fontId="4" fillId="0" borderId="0" xfId="5" applyFont="1" applyFill="1" applyAlignment="1">
      <alignment vertical="center" wrapText="1"/>
    </xf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center" wrapText="1"/>
    </xf>
    <xf numFmtId="44" fontId="4" fillId="0" borderId="0" xfId="9" applyFont="1" applyAlignment="1" applyProtection="1">
      <alignment wrapText="1"/>
      <protection locked="0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44" fontId="6" fillId="2" borderId="1" xfId="5" applyFont="1" applyFill="1" applyBorder="1" applyAlignment="1" applyProtection="1">
      <alignment horizontal="center" vertical="center" wrapText="1"/>
    </xf>
    <xf numFmtId="0" fontId="6" fillId="0" borderId="9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8" xfId="0" applyFont="1" applyBorder="1" applyAlignment="1">
      <alignment horizontal="justify" vertical="justify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 wrapText="1"/>
    </xf>
    <xf numFmtId="0" fontId="4" fillId="6" borderId="8" xfId="0" applyFont="1" applyFill="1" applyBorder="1" applyAlignment="1">
      <alignment horizontal="justify" vertical="top" wrapText="1"/>
    </xf>
    <xf numFmtId="0" fontId="4" fillId="6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0" fontId="4" fillId="5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4" borderId="1" xfId="5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70" fontId="4" fillId="6" borderId="8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4" fontId="4" fillId="6" borderId="1" xfId="5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center"/>
    </xf>
    <xf numFmtId="44" fontId="4" fillId="7" borderId="1" xfId="5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44" fontId="4" fillId="0" borderId="1" xfId="5" applyFont="1" applyFill="1" applyBorder="1" applyAlignment="1">
      <alignment horizontal="center" vertical="center" wrapText="1"/>
    </xf>
    <xf numFmtId="170" fontId="4" fillId="0" borderId="8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4" fontId="4" fillId="5" borderId="1" xfId="5" applyFont="1" applyFill="1" applyBorder="1" applyAlignment="1">
      <alignment horizontal="center" vertical="center" wrapText="1"/>
    </xf>
    <xf numFmtId="170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0" xfId="1" applyFont="1" applyBorder="1" applyAlignment="1">
      <alignment vertical="center" wrapText="1"/>
    </xf>
    <xf numFmtId="166" fontId="4" fillId="9" borderId="1" xfId="0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3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</cellXfs>
  <cellStyles count="104">
    <cellStyle name="Moeda" xfId="5" builtinId="4"/>
    <cellStyle name="Moeda 2" xfId="6" xr:uid="{00000000-0005-0000-0000-000001000000}"/>
    <cellStyle name="Moeda 2 2" xfId="10" xr:uid="{00000000-0005-0000-0000-000002000000}"/>
    <cellStyle name="Moeda 3" xfId="9" xr:uid="{00000000-0005-0000-0000-000003000000}"/>
    <cellStyle name="Moeda 3 2" xfId="17" xr:uid="{00000000-0005-0000-0000-000004000000}"/>
    <cellStyle name="Moeda 3 2 2" xfId="29" xr:uid="{00000000-0005-0000-0000-000004000000}"/>
    <cellStyle name="Moeda 3 2 2 2" xfId="77" xr:uid="{00000000-0005-0000-0000-000004000000}"/>
    <cellStyle name="Moeda 3 2 3" xfId="41" xr:uid="{00000000-0005-0000-0000-000004000000}"/>
    <cellStyle name="Moeda 3 2 3 2" xfId="89" xr:uid="{00000000-0005-0000-0000-000004000000}"/>
    <cellStyle name="Moeda 3 2 4" xfId="53" xr:uid="{00000000-0005-0000-0000-000004000000}"/>
    <cellStyle name="Moeda 3 2 4 2" xfId="101" xr:uid="{00000000-0005-0000-0000-000004000000}"/>
    <cellStyle name="Moeda 3 2 5" xfId="65" xr:uid="{00000000-0005-0000-0000-000004000000}"/>
    <cellStyle name="Moeda 3 3" xfId="23" xr:uid="{00000000-0005-0000-0000-000003000000}"/>
    <cellStyle name="Moeda 3 3 2" xfId="71" xr:uid="{00000000-0005-0000-0000-000003000000}"/>
    <cellStyle name="Moeda 3 4" xfId="35" xr:uid="{00000000-0005-0000-0000-000003000000}"/>
    <cellStyle name="Moeda 3 4 2" xfId="83" xr:uid="{00000000-0005-0000-0000-000003000000}"/>
    <cellStyle name="Moeda 3 5" xfId="47" xr:uid="{00000000-0005-0000-0000-000003000000}"/>
    <cellStyle name="Moeda 3 5 2" xfId="95" xr:uid="{00000000-0005-0000-0000-000003000000}"/>
    <cellStyle name="Moeda 3 6" xfId="59" xr:uid="{00000000-0005-0000-0000-000003000000}"/>
    <cellStyle name="Moeda 4" xfId="14" xr:uid="{00000000-0005-0000-0000-000005000000}"/>
    <cellStyle name="Moeda 4 2" xfId="26" xr:uid="{00000000-0005-0000-0000-000005000000}"/>
    <cellStyle name="Moeda 4 2 2" xfId="74" xr:uid="{00000000-0005-0000-0000-000005000000}"/>
    <cellStyle name="Moeda 4 3" xfId="38" xr:uid="{00000000-0005-0000-0000-000005000000}"/>
    <cellStyle name="Moeda 4 3 2" xfId="86" xr:uid="{00000000-0005-0000-0000-000005000000}"/>
    <cellStyle name="Moeda 4 4" xfId="50" xr:uid="{00000000-0005-0000-0000-000005000000}"/>
    <cellStyle name="Moeda 4 4 2" xfId="98" xr:uid="{00000000-0005-0000-0000-000005000000}"/>
    <cellStyle name="Moeda 4 5" xfId="62" xr:uid="{00000000-0005-0000-0000-000005000000}"/>
    <cellStyle name="Moeda 5" xfId="20" xr:uid="{00000000-0005-0000-0000-000041000000}"/>
    <cellStyle name="Moeda 5 2" xfId="68" xr:uid="{00000000-0005-0000-0000-000041000000}"/>
    <cellStyle name="Moeda 6" xfId="32" xr:uid="{00000000-0005-0000-0000-00004D000000}"/>
    <cellStyle name="Moeda 6 2" xfId="80" xr:uid="{00000000-0005-0000-0000-00004D000000}"/>
    <cellStyle name="Moeda 7" xfId="44" xr:uid="{00000000-0005-0000-0000-000059000000}"/>
    <cellStyle name="Moeda 7 2" xfId="92" xr:uid="{00000000-0005-0000-0000-000059000000}"/>
    <cellStyle name="Moeda 8" xfId="56" xr:uid="{00000000-0005-0000-0000-000065000000}"/>
    <cellStyle name="Normal" xfId="0" builtinId="0"/>
    <cellStyle name="Normal 2" xfId="1" xr:uid="{00000000-0005-0000-0000-000007000000}"/>
    <cellStyle name="Porcentagem 2" xfId="13" xr:uid="{00000000-0005-0000-0000-000008000000}"/>
    <cellStyle name="Separador de milhares 2" xfId="2" xr:uid="{00000000-0005-0000-0000-000009000000}"/>
    <cellStyle name="Separador de milhares 2 2" xfId="8" xr:uid="{00000000-0005-0000-0000-00000A000000}"/>
    <cellStyle name="Separador de milhares 2 2 2" xfId="12" xr:uid="{00000000-0005-0000-0000-00000B000000}"/>
    <cellStyle name="Separador de milhares 2 2 2 2" xfId="19" xr:uid="{00000000-0005-0000-0000-00000C000000}"/>
    <cellStyle name="Separador de milhares 2 2 2 2 2" xfId="31" xr:uid="{00000000-0005-0000-0000-00000C000000}"/>
    <cellStyle name="Separador de milhares 2 2 2 2 2 2" xfId="79" xr:uid="{00000000-0005-0000-0000-00000C000000}"/>
    <cellStyle name="Separador de milhares 2 2 2 2 3" xfId="43" xr:uid="{00000000-0005-0000-0000-00000C000000}"/>
    <cellStyle name="Separador de milhares 2 2 2 2 3 2" xfId="91" xr:uid="{00000000-0005-0000-0000-00000C000000}"/>
    <cellStyle name="Separador de milhares 2 2 2 2 4" xfId="55" xr:uid="{00000000-0005-0000-0000-00000C000000}"/>
    <cellStyle name="Separador de milhares 2 2 2 2 4 2" xfId="103" xr:uid="{00000000-0005-0000-0000-00000C000000}"/>
    <cellStyle name="Separador de milhares 2 2 2 2 5" xfId="67" xr:uid="{00000000-0005-0000-0000-00000C000000}"/>
    <cellStyle name="Separador de milhares 2 2 2 3" xfId="25" xr:uid="{00000000-0005-0000-0000-00000B000000}"/>
    <cellStyle name="Separador de milhares 2 2 2 3 2" xfId="73" xr:uid="{00000000-0005-0000-0000-00000B000000}"/>
    <cellStyle name="Separador de milhares 2 2 2 4" xfId="37" xr:uid="{00000000-0005-0000-0000-00000B000000}"/>
    <cellStyle name="Separador de milhares 2 2 2 4 2" xfId="85" xr:uid="{00000000-0005-0000-0000-00000B000000}"/>
    <cellStyle name="Separador de milhares 2 2 2 5" xfId="49" xr:uid="{00000000-0005-0000-0000-00000B000000}"/>
    <cellStyle name="Separador de milhares 2 2 2 5 2" xfId="97" xr:uid="{00000000-0005-0000-0000-00000B000000}"/>
    <cellStyle name="Separador de milhares 2 2 2 6" xfId="61" xr:uid="{00000000-0005-0000-0000-00000B000000}"/>
    <cellStyle name="Separador de milhares 2 2 3" xfId="16" xr:uid="{00000000-0005-0000-0000-00000D000000}"/>
    <cellStyle name="Separador de milhares 2 2 3 2" xfId="28" xr:uid="{00000000-0005-0000-0000-00000D000000}"/>
    <cellStyle name="Separador de milhares 2 2 3 2 2" xfId="76" xr:uid="{00000000-0005-0000-0000-00000D000000}"/>
    <cellStyle name="Separador de milhares 2 2 3 3" xfId="40" xr:uid="{00000000-0005-0000-0000-00000D000000}"/>
    <cellStyle name="Separador de milhares 2 2 3 3 2" xfId="88" xr:uid="{00000000-0005-0000-0000-00000D000000}"/>
    <cellStyle name="Separador de milhares 2 2 3 4" xfId="52" xr:uid="{00000000-0005-0000-0000-00000D000000}"/>
    <cellStyle name="Separador de milhares 2 2 3 4 2" xfId="100" xr:uid="{00000000-0005-0000-0000-00000D000000}"/>
    <cellStyle name="Separador de milhares 2 2 3 5" xfId="64" xr:uid="{00000000-0005-0000-0000-00000D000000}"/>
    <cellStyle name="Separador de milhares 2 2 4" xfId="22" xr:uid="{00000000-0005-0000-0000-00000A000000}"/>
    <cellStyle name="Separador de milhares 2 2 4 2" xfId="70" xr:uid="{00000000-0005-0000-0000-00000A000000}"/>
    <cellStyle name="Separador de milhares 2 2 5" xfId="34" xr:uid="{00000000-0005-0000-0000-00000A000000}"/>
    <cellStyle name="Separador de milhares 2 2 5 2" xfId="82" xr:uid="{00000000-0005-0000-0000-00000A000000}"/>
    <cellStyle name="Separador de milhares 2 2 6" xfId="46" xr:uid="{00000000-0005-0000-0000-00000A000000}"/>
    <cellStyle name="Separador de milhares 2 2 6 2" xfId="94" xr:uid="{00000000-0005-0000-0000-00000A000000}"/>
    <cellStyle name="Separador de milhares 2 2 7" xfId="58" xr:uid="{00000000-0005-0000-0000-00000A000000}"/>
    <cellStyle name="Separador de milhares 2 3" xfId="7" xr:uid="{00000000-0005-0000-0000-00000E000000}"/>
    <cellStyle name="Separador de milhares 2 3 2" xfId="11" xr:uid="{00000000-0005-0000-0000-00000F000000}"/>
    <cellStyle name="Separador de milhares 2 3 2 2" xfId="18" xr:uid="{00000000-0005-0000-0000-000010000000}"/>
    <cellStyle name="Separador de milhares 2 3 2 2 2" xfId="30" xr:uid="{00000000-0005-0000-0000-000010000000}"/>
    <cellStyle name="Separador de milhares 2 3 2 2 2 2" xfId="78" xr:uid="{00000000-0005-0000-0000-000010000000}"/>
    <cellStyle name="Separador de milhares 2 3 2 2 3" xfId="42" xr:uid="{00000000-0005-0000-0000-000010000000}"/>
    <cellStyle name="Separador de milhares 2 3 2 2 3 2" xfId="90" xr:uid="{00000000-0005-0000-0000-000010000000}"/>
    <cellStyle name="Separador de milhares 2 3 2 2 4" xfId="54" xr:uid="{00000000-0005-0000-0000-000010000000}"/>
    <cellStyle name="Separador de milhares 2 3 2 2 4 2" xfId="102" xr:uid="{00000000-0005-0000-0000-000010000000}"/>
    <cellStyle name="Separador de milhares 2 3 2 2 5" xfId="66" xr:uid="{00000000-0005-0000-0000-000010000000}"/>
    <cellStyle name="Separador de milhares 2 3 2 3" xfId="24" xr:uid="{00000000-0005-0000-0000-00000F000000}"/>
    <cellStyle name="Separador de milhares 2 3 2 3 2" xfId="72" xr:uid="{00000000-0005-0000-0000-00000F000000}"/>
    <cellStyle name="Separador de milhares 2 3 2 4" xfId="36" xr:uid="{00000000-0005-0000-0000-00000F000000}"/>
    <cellStyle name="Separador de milhares 2 3 2 4 2" xfId="84" xr:uid="{00000000-0005-0000-0000-00000F000000}"/>
    <cellStyle name="Separador de milhares 2 3 2 5" xfId="48" xr:uid="{00000000-0005-0000-0000-00000F000000}"/>
    <cellStyle name="Separador de milhares 2 3 2 5 2" xfId="96" xr:uid="{00000000-0005-0000-0000-00000F000000}"/>
    <cellStyle name="Separador de milhares 2 3 2 6" xfId="60" xr:uid="{00000000-0005-0000-0000-00000F000000}"/>
    <cellStyle name="Separador de milhares 2 3 3" xfId="15" xr:uid="{00000000-0005-0000-0000-000011000000}"/>
    <cellStyle name="Separador de milhares 2 3 3 2" xfId="27" xr:uid="{00000000-0005-0000-0000-000011000000}"/>
    <cellStyle name="Separador de milhares 2 3 3 2 2" xfId="75" xr:uid="{00000000-0005-0000-0000-000011000000}"/>
    <cellStyle name="Separador de milhares 2 3 3 3" xfId="39" xr:uid="{00000000-0005-0000-0000-000011000000}"/>
    <cellStyle name="Separador de milhares 2 3 3 3 2" xfId="87" xr:uid="{00000000-0005-0000-0000-000011000000}"/>
    <cellStyle name="Separador de milhares 2 3 3 4" xfId="51" xr:uid="{00000000-0005-0000-0000-000011000000}"/>
    <cellStyle name="Separador de milhares 2 3 3 4 2" xfId="99" xr:uid="{00000000-0005-0000-0000-000011000000}"/>
    <cellStyle name="Separador de milhares 2 3 3 5" xfId="63" xr:uid="{00000000-0005-0000-0000-000011000000}"/>
    <cellStyle name="Separador de milhares 2 3 4" xfId="21" xr:uid="{00000000-0005-0000-0000-00000E000000}"/>
    <cellStyle name="Separador de milhares 2 3 4 2" xfId="69" xr:uid="{00000000-0005-0000-0000-00000E000000}"/>
    <cellStyle name="Separador de milhares 2 3 5" xfId="33" xr:uid="{00000000-0005-0000-0000-00000E000000}"/>
    <cellStyle name="Separador de milhares 2 3 5 2" xfId="81" xr:uid="{00000000-0005-0000-0000-00000E000000}"/>
    <cellStyle name="Separador de milhares 2 3 6" xfId="45" xr:uid="{00000000-0005-0000-0000-00000E000000}"/>
    <cellStyle name="Separador de milhares 2 3 6 2" xfId="93" xr:uid="{00000000-0005-0000-0000-00000E000000}"/>
    <cellStyle name="Separador de milhares 2 3 7" xfId="57" xr:uid="{00000000-0005-0000-0000-00000E000000}"/>
    <cellStyle name="Separador de milhares 3" xfId="3" xr:uid="{00000000-0005-0000-0000-000012000000}"/>
    <cellStyle name="Título 5" xfId="4" xr:uid="{00000000-0005-0000-0000-000013000000}"/>
  </cellStyles>
  <dxfs count="4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99"/>
        </patternFill>
      </fill>
    </dxf>
  </dxfs>
  <tableStyles count="1" defaultTableStyle="TableStyleMedium9" defaultPivotStyle="PivotStyleLight16">
    <tableStyle name="Invisible" pivot="0" table="0" count="0" xr9:uid="{FC3DC7F2-BD41-4DBE-A62F-0166A959B67F}"/>
  </tableStyles>
  <colors>
    <mruColors>
      <color rgb="FFFF5050"/>
      <color rgb="FF66FF99"/>
      <color rgb="FFFFFF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3E3C6-9E63-4865-9BEB-CDA35550A863}">
  <dimension ref="A1:AE31"/>
  <sheetViews>
    <sheetView tabSelected="1" zoomScale="80" zoomScaleNormal="80" workbookViewId="0">
      <selection activeCell="N7" sqref="N7"/>
    </sheetView>
  </sheetViews>
  <sheetFormatPr defaultColWidth="9.7109375" defaultRowHeight="15" x14ac:dyDescent="0.25"/>
  <cols>
    <col min="1" max="1" width="7.140625" style="1" customWidth="1"/>
    <col min="2" max="2" width="23.42578125" style="1" customWidth="1"/>
    <col min="3" max="3" width="6" style="9" bestFit="1" customWidth="1"/>
    <col min="4" max="4" width="48.42578125" style="1" customWidth="1"/>
    <col min="5" max="5" width="19" style="1" customWidth="1"/>
    <col min="6" max="6" width="9.28515625" style="1" customWidth="1"/>
    <col min="7" max="7" width="12" style="1" bestFit="1" customWidth="1"/>
    <col min="8" max="8" width="8.85546875" style="1" customWidth="1"/>
    <col min="9" max="9" width="10.140625" style="1" bestFit="1" customWidth="1"/>
    <col min="10" max="10" width="13.42578125" style="11" bestFit="1" customWidth="1"/>
    <col min="11" max="11" width="11.5703125" style="4" customWidth="1"/>
    <col min="12" max="12" width="11" style="10" customWidth="1"/>
    <col min="13" max="13" width="10.85546875" style="5" customWidth="1"/>
    <col min="14" max="14" width="13.85546875" style="4" customWidth="1"/>
    <col min="15" max="15" width="12.7109375" style="4" customWidth="1"/>
    <col min="16" max="16" width="14.85546875" style="4" customWidth="1"/>
    <col min="17" max="17" width="14.140625" style="4" customWidth="1"/>
    <col min="18" max="18" width="15.28515625" style="4" customWidth="1"/>
    <col min="19" max="19" width="15.42578125" style="4" customWidth="1"/>
    <col min="20" max="20" width="17.85546875" style="4" customWidth="1"/>
    <col min="21" max="21" width="14" style="4" customWidth="1"/>
    <col min="22" max="22" width="13.5703125" style="4" customWidth="1"/>
    <col min="23" max="23" width="14.5703125" style="4" customWidth="1"/>
    <col min="24" max="24" width="14" style="4" customWidth="1"/>
    <col min="25" max="25" width="14.28515625" style="4" customWidth="1"/>
    <col min="26" max="31" width="12.7109375" style="2" customWidth="1"/>
    <col min="32" max="16384" width="9.7109375" style="2"/>
  </cols>
  <sheetData>
    <row r="1" spans="1:31" ht="31.7" customHeight="1" x14ac:dyDescent="0.25">
      <c r="A1" s="61" t="s">
        <v>29</v>
      </c>
      <c r="B1" s="61"/>
      <c r="C1" s="61"/>
      <c r="D1" s="61" t="s">
        <v>28</v>
      </c>
      <c r="E1" s="61"/>
      <c r="F1" s="61"/>
      <c r="G1" s="61"/>
      <c r="H1" s="61"/>
      <c r="I1" s="61"/>
      <c r="J1" s="61"/>
      <c r="K1" s="61" t="s">
        <v>30</v>
      </c>
      <c r="L1" s="61"/>
      <c r="M1" s="61"/>
      <c r="N1" s="62" t="s">
        <v>31</v>
      </c>
      <c r="O1" s="62" t="s">
        <v>31</v>
      </c>
      <c r="P1" s="62" t="s">
        <v>31</v>
      </c>
      <c r="Q1" s="62" t="s">
        <v>31</v>
      </c>
      <c r="R1" s="62" t="s">
        <v>31</v>
      </c>
      <c r="S1" s="62" t="s">
        <v>31</v>
      </c>
      <c r="T1" s="62" t="s">
        <v>31</v>
      </c>
      <c r="U1" s="62" t="s">
        <v>31</v>
      </c>
      <c r="V1" s="62" t="s">
        <v>31</v>
      </c>
      <c r="W1" s="62" t="s">
        <v>31</v>
      </c>
      <c r="X1" s="62" t="s">
        <v>31</v>
      </c>
      <c r="Y1" s="62" t="s">
        <v>31</v>
      </c>
      <c r="Z1" s="62" t="s">
        <v>31</v>
      </c>
      <c r="AA1" s="62" t="s">
        <v>31</v>
      </c>
      <c r="AB1" s="62" t="s">
        <v>31</v>
      </c>
      <c r="AC1" s="62" t="s">
        <v>31</v>
      </c>
      <c r="AD1" s="62" t="s">
        <v>31</v>
      </c>
      <c r="AE1" s="62" t="s">
        <v>31</v>
      </c>
    </row>
    <row r="2" spans="1:31" ht="24" customHeight="1" x14ac:dyDescent="0.25">
      <c r="A2" s="70" t="s">
        <v>97</v>
      </c>
      <c r="B2" s="71"/>
      <c r="C2" s="71"/>
      <c r="D2" s="71"/>
      <c r="E2" s="71"/>
      <c r="F2" s="71"/>
      <c r="G2" s="71"/>
      <c r="H2" s="71"/>
      <c r="I2" s="71"/>
      <c r="J2" s="72"/>
      <c r="K2" s="67" t="s">
        <v>96</v>
      </c>
      <c r="L2" s="68"/>
      <c r="M2" s="69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</row>
    <row r="3" spans="1:31" s="3" customFormat="1" ht="45" x14ac:dyDescent="0.2">
      <c r="A3" s="16" t="s">
        <v>32</v>
      </c>
      <c r="B3" s="16" t="s">
        <v>19</v>
      </c>
      <c r="C3" s="16" t="s">
        <v>3</v>
      </c>
      <c r="D3" s="16" t="s">
        <v>20</v>
      </c>
      <c r="E3" s="16" t="s">
        <v>21</v>
      </c>
      <c r="F3" s="16" t="s">
        <v>34</v>
      </c>
      <c r="G3" s="16" t="s">
        <v>22</v>
      </c>
      <c r="H3" s="16" t="s">
        <v>4</v>
      </c>
      <c r="I3" s="16" t="s">
        <v>23</v>
      </c>
      <c r="J3" s="16" t="s">
        <v>33</v>
      </c>
      <c r="K3" s="7" t="s">
        <v>5</v>
      </c>
      <c r="L3" s="8" t="s">
        <v>0</v>
      </c>
      <c r="M3" s="6" t="s">
        <v>2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  <c r="S3" s="6" t="s">
        <v>1</v>
      </c>
      <c r="T3" s="6" t="s">
        <v>1</v>
      </c>
      <c r="U3" s="6" t="s">
        <v>1</v>
      </c>
      <c r="V3" s="6" t="s">
        <v>1</v>
      </c>
      <c r="W3" s="6" t="s">
        <v>1</v>
      </c>
      <c r="X3" s="6" t="s">
        <v>1</v>
      </c>
      <c r="Y3" s="6" t="s">
        <v>1</v>
      </c>
      <c r="Z3" s="6" t="s">
        <v>1</v>
      </c>
      <c r="AA3" s="6" t="s">
        <v>1</v>
      </c>
      <c r="AB3" s="6" t="s">
        <v>1</v>
      </c>
      <c r="AC3" s="6" t="s">
        <v>1</v>
      </c>
      <c r="AD3" s="6" t="s">
        <v>1</v>
      </c>
      <c r="AE3" s="6" t="s">
        <v>1</v>
      </c>
    </row>
    <row r="4" spans="1:31" ht="50.1" customHeight="1" x14ac:dyDescent="0.25">
      <c r="A4" s="63">
        <v>1</v>
      </c>
      <c r="B4" s="64" t="s">
        <v>72</v>
      </c>
      <c r="C4" s="26">
        <v>1</v>
      </c>
      <c r="D4" s="27" t="s">
        <v>80</v>
      </c>
      <c r="E4" s="28" t="s">
        <v>37</v>
      </c>
      <c r="F4" s="29" t="s">
        <v>38</v>
      </c>
      <c r="G4" s="30" t="s">
        <v>9</v>
      </c>
      <c r="H4" s="29" t="s">
        <v>6</v>
      </c>
      <c r="I4" s="29" t="s">
        <v>7</v>
      </c>
      <c r="J4" s="31">
        <v>100</v>
      </c>
      <c r="K4" s="56">
        <f>64</f>
        <v>64</v>
      </c>
      <c r="L4" s="54">
        <f>K4-(SUM(N4:AE4))</f>
        <v>64</v>
      </c>
      <c r="M4" s="55" t="str">
        <f>IF(L4&lt;0,"ATENÇÃO","OK")</f>
        <v>OK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ht="27" customHeight="1" x14ac:dyDescent="0.25">
      <c r="A5" s="63"/>
      <c r="B5" s="65"/>
      <c r="C5" s="26">
        <v>2</v>
      </c>
      <c r="D5" s="32" t="s">
        <v>81</v>
      </c>
      <c r="E5" s="33" t="s">
        <v>39</v>
      </c>
      <c r="F5" s="34" t="s">
        <v>38</v>
      </c>
      <c r="G5" s="30" t="s">
        <v>10</v>
      </c>
      <c r="H5" s="34" t="s">
        <v>6</v>
      </c>
      <c r="I5" s="29" t="s">
        <v>7</v>
      </c>
      <c r="J5" s="31">
        <v>70.44</v>
      </c>
      <c r="K5" s="56">
        <f>30</f>
        <v>30</v>
      </c>
      <c r="L5" s="54">
        <f t="shared" ref="L5:L26" si="0">K5-(SUM(N5:AE5))</f>
        <v>30</v>
      </c>
      <c r="M5" s="55" t="str">
        <f t="shared" ref="M5:M26" si="1">IF(L5&lt;0,"ATENÇÃO","OK")</f>
        <v>OK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50.1" customHeight="1" x14ac:dyDescent="0.25">
      <c r="A6" s="63"/>
      <c r="B6" s="65"/>
      <c r="C6" s="26">
        <v>3</v>
      </c>
      <c r="D6" s="27" t="s">
        <v>82</v>
      </c>
      <c r="E6" s="33" t="s">
        <v>39</v>
      </c>
      <c r="F6" s="29" t="s">
        <v>38</v>
      </c>
      <c r="G6" s="30" t="s">
        <v>12</v>
      </c>
      <c r="H6" s="29" t="s">
        <v>6</v>
      </c>
      <c r="I6" s="29" t="s">
        <v>7</v>
      </c>
      <c r="J6" s="31">
        <v>70.819999999999993</v>
      </c>
      <c r="K6" s="56">
        <f>40</f>
        <v>40</v>
      </c>
      <c r="L6" s="54">
        <f t="shared" si="0"/>
        <v>40</v>
      </c>
      <c r="M6" s="55" t="str">
        <f t="shared" si="1"/>
        <v>OK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50.1" customHeight="1" x14ac:dyDescent="0.25">
      <c r="A7" s="63"/>
      <c r="B7" s="65"/>
      <c r="C7" s="26">
        <v>4</v>
      </c>
      <c r="D7" s="27" t="s">
        <v>83</v>
      </c>
      <c r="E7" s="33" t="s">
        <v>39</v>
      </c>
      <c r="F7" s="29" t="s">
        <v>38</v>
      </c>
      <c r="G7" s="30" t="s">
        <v>13</v>
      </c>
      <c r="H7" s="29" t="s">
        <v>6</v>
      </c>
      <c r="I7" s="29" t="s">
        <v>7</v>
      </c>
      <c r="J7" s="31">
        <v>135.66999999999999</v>
      </c>
      <c r="K7" s="56">
        <f>35</f>
        <v>35</v>
      </c>
      <c r="L7" s="54">
        <f t="shared" si="0"/>
        <v>35</v>
      </c>
      <c r="M7" s="55" t="str">
        <f t="shared" si="1"/>
        <v>OK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1" ht="50.1" customHeight="1" x14ac:dyDescent="0.25">
      <c r="A8" s="63"/>
      <c r="B8" s="66"/>
      <c r="C8" s="26">
        <v>5</v>
      </c>
      <c r="D8" s="27" t="s">
        <v>84</v>
      </c>
      <c r="E8" s="33" t="s">
        <v>39</v>
      </c>
      <c r="F8" s="29" t="s">
        <v>38</v>
      </c>
      <c r="G8" s="30" t="s">
        <v>14</v>
      </c>
      <c r="H8" s="29" t="s">
        <v>6</v>
      </c>
      <c r="I8" s="29" t="s">
        <v>7</v>
      </c>
      <c r="J8" s="31">
        <v>111.99</v>
      </c>
      <c r="K8" s="56">
        <f>20</f>
        <v>20</v>
      </c>
      <c r="L8" s="54">
        <f t="shared" si="0"/>
        <v>20</v>
      </c>
      <c r="M8" s="55" t="str">
        <f t="shared" si="1"/>
        <v>OK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 ht="50.1" customHeight="1" x14ac:dyDescent="0.25">
      <c r="A9" s="57">
        <v>2</v>
      </c>
      <c r="B9" s="58" t="s">
        <v>73</v>
      </c>
      <c r="C9" s="35">
        <v>6</v>
      </c>
      <c r="D9" s="12" t="s">
        <v>85</v>
      </c>
      <c r="E9" s="13" t="s">
        <v>40</v>
      </c>
      <c r="F9" s="36" t="s">
        <v>41</v>
      </c>
      <c r="G9" s="36" t="s">
        <v>11</v>
      </c>
      <c r="H9" s="36" t="s">
        <v>6</v>
      </c>
      <c r="I9" s="36" t="s">
        <v>7</v>
      </c>
      <c r="J9" s="37">
        <v>130</v>
      </c>
      <c r="K9" s="56">
        <f>250</f>
        <v>250</v>
      </c>
      <c r="L9" s="54">
        <f t="shared" si="0"/>
        <v>250</v>
      </c>
      <c r="M9" s="55" t="str">
        <f t="shared" si="1"/>
        <v>OK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31" ht="50.1" customHeight="1" x14ac:dyDescent="0.25">
      <c r="A10" s="57"/>
      <c r="B10" s="59"/>
      <c r="C10" s="35">
        <v>7</v>
      </c>
      <c r="D10" s="12" t="s">
        <v>86</v>
      </c>
      <c r="E10" s="13" t="s">
        <v>40</v>
      </c>
      <c r="F10" s="36" t="s">
        <v>41</v>
      </c>
      <c r="G10" s="36" t="s">
        <v>11</v>
      </c>
      <c r="H10" s="36" t="s">
        <v>6</v>
      </c>
      <c r="I10" s="36" t="s">
        <v>7</v>
      </c>
      <c r="J10" s="37">
        <v>158</v>
      </c>
      <c r="K10" s="56">
        <f>140</f>
        <v>140</v>
      </c>
      <c r="L10" s="54">
        <f t="shared" si="0"/>
        <v>140</v>
      </c>
      <c r="M10" s="55" t="str">
        <f t="shared" si="1"/>
        <v>OK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1" ht="50.1" customHeight="1" x14ac:dyDescent="0.25">
      <c r="A11" s="57"/>
      <c r="B11" s="59"/>
      <c r="C11" s="35">
        <v>8</v>
      </c>
      <c r="D11" s="38" t="s">
        <v>87</v>
      </c>
      <c r="E11" s="13" t="s">
        <v>40</v>
      </c>
      <c r="F11" s="36" t="s">
        <v>41</v>
      </c>
      <c r="G11" s="36" t="s">
        <v>15</v>
      </c>
      <c r="H11" s="36" t="s">
        <v>16</v>
      </c>
      <c r="I11" s="39" t="s">
        <v>7</v>
      </c>
      <c r="J11" s="37">
        <v>380</v>
      </c>
      <c r="K11" s="56">
        <f>10</f>
        <v>10</v>
      </c>
      <c r="L11" s="54">
        <f t="shared" si="0"/>
        <v>10</v>
      </c>
      <c r="M11" s="55" t="str">
        <f t="shared" si="1"/>
        <v>OK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 ht="50.1" customHeight="1" x14ac:dyDescent="0.25">
      <c r="A12" s="57"/>
      <c r="B12" s="59"/>
      <c r="C12" s="35">
        <v>9</v>
      </c>
      <c r="D12" s="38" t="s">
        <v>88</v>
      </c>
      <c r="E12" s="13" t="s">
        <v>40</v>
      </c>
      <c r="F12" s="36" t="s">
        <v>41</v>
      </c>
      <c r="G12" s="36" t="s">
        <v>15</v>
      </c>
      <c r="H12" s="36" t="s">
        <v>16</v>
      </c>
      <c r="I12" s="39" t="s">
        <v>7</v>
      </c>
      <c r="J12" s="40">
        <v>293.85000000000002</v>
      </c>
      <c r="K12" s="56">
        <f>8</f>
        <v>8</v>
      </c>
      <c r="L12" s="54">
        <f t="shared" si="0"/>
        <v>8</v>
      </c>
      <c r="M12" s="55" t="str">
        <f t="shared" si="1"/>
        <v>OK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ht="34.5" customHeight="1" x14ac:dyDescent="0.25">
      <c r="A13" s="57"/>
      <c r="B13" s="59"/>
      <c r="C13" s="35">
        <v>10</v>
      </c>
      <c r="D13" s="12" t="s">
        <v>25</v>
      </c>
      <c r="E13" s="13" t="s">
        <v>40</v>
      </c>
      <c r="F13" s="41" t="s">
        <v>42</v>
      </c>
      <c r="G13" s="36" t="s">
        <v>24</v>
      </c>
      <c r="H13" s="36" t="s">
        <v>6</v>
      </c>
      <c r="I13" s="36" t="s">
        <v>8</v>
      </c>
      <c r="J13" s="40">
        <v>24</v>
      </c>
      <c r="K13" s="56">
        <f>150</f>
        <v>150</v>
      </c>
      <c r="L13" s="54">
        <f t="shared" si="0"/>
        <v>150</v>
      </c>
      <c r="M13" s="55" t="str">
        <f t="shared" si="1"/>
        <v>OK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ht="39.75" customHeight="1" x14ac:dyDescent="0.25">
      <c r="A14" s="57"/>
      <c r="B14" s="60"/>
      <c r="C14" s="35">
        <v>11</v>
      </c>
      <c r="D14" s="12" t="s">
        <v>26</v>
      </c>
      <c r="E14" s="13" t="s">
        <v>40</v>
      </c>
      <c r="F14" s="41" t="s">
        <v>42</v>
      </c>
      <c r="G14" s="36" t="s">
        <v>24</v>
      </c>
      <c r="H14" s="36" t="s">
        <v>6</v>
      </c>
      <c r="I14" s="36" t="s">
        <v>8</v>
      </c>
      <c r="J14" s="40">
        <v>25</v>
      </c>
      <c r="K14" s="56">
        <f>370</f>
        <v>370</v>
      </c>
      <c r="L14" s="54">
        <f t="shared" si="0"/>
        <v>370</v>
      </c>
      <c r="M14" s="55" t="str">
        <f t="shared" si="1"/>
        <v>OK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ht="50.1" customHeight="1" x14ac:dyDescent="0.25">
      <c r="A15" s="48">
        <v>3</v>
      </c>
      <c r="B15" s="49" t="s">
        <v>74</v>
      </c>
      <c r="C15" s="26">
        <v>12</v>
      </c>
      <c r="D15" s="42" t="s">
        <v>89</v>
      </c>
      <c r="E15" s="25" t="s">
        <v>43</v>
      </c>
      <c r="F15" s="30" t="s">
        <v>44</v>
      </c>
      <c r="G15" s="30" t="s">
        <v>17</v>
      </c>
      <c r="H15" s="30" t="s">
        <v>6</v>
      </c>
      <c r="I15" s="30" t="s">
        <v>7</v>
      </c>
      <c r="J15" s="43">
        <v>50.15</v>
      </c>
      <c r="K15" s="56">
        <f>180</f>
        <v>180</v>
      </c>
      <c r="L15" s="54">
        <f t="shared" si="0"/>
        <v>180</v>
      </c>
      <c r="M15" s="55" t="str">
        <f t="shared" si="1"/>
        <v>OK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ht="65.25" customHeight="1" x14ac:dyDescent="0.25">
      <c r="A16" s="57">
        <v>4</v>
      </c>
      <c r="B16" s="58" t="s">
        <v>75</v>
      </c>
      <c r="C16" s="35">
        <v>13</v>
      </c>
      <c r="D16" s="12" t="s">
        <v>90</v>
      </c>
      <c r="E16" s="13" t="s">
        <v>45</v>
      </c>
      <c r="F16" s="41" t="s">
        <v>46</v>
      </c>
      <c r="G16" s="36" t="s">
        <v>18</v>
      </c>
      <c r="H16" s="36" t="s">
        <v>6</v>
      </c>
      <c r="I16" s="36" t="s">
        <v>7</v>
      </c>
      <c r="J16" s="40">
        <v>90</v>
      </c>
      <c r="K16" s="56">
        <f>370</f>
        <v>370</v>
      </c>
      <c r="L16" s="54">
        <f t="shared" si="0"/>
        <v>370</v>
      </c>
      <c r="M16" s="55" t="str">
        <f t="shared" si="1"/>
        <v>OK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ht="50.1" customHeight="1" x14ac:dyDescent="0.25">
      <c r="A17" s="57"/>
      <c r="B17" s="59"/>
      <c r="C17" s="35">
        <v>14</v>
      </c>
      <c r="D17" s="12" t="s">
        <v>91</v>
      </c>
      <c r="E17" s="13" t="s">
        <v>47</v>
      </c>
      <c r="F17" s="41" t="s">
        <v>46</v>
      </c>
      <c r="G17" s="36" t="s">
        <v>18</v>
      </c>
      <c r="H17" s="36" t="s">
        <v>6</v>
      </c>
      <c r="I17" s="36" t="s">
        <v>7</v>
      </c>
      <c r="J17" s="40">
        <v>60</v>
      </c>
      <c r="K17" s="56">
        <f>160</f>
        <v>160</v>
      </c>
      <c r="L17" s="54">
        <f t="shared" si="0"/>
        <v>160</v>
      </c>
      <c r="M17" s="55" t="str">
        <f t="shared" si="1"/>
        <v>OK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ht="14.25" customHeight="1" x14ac:dyDescent="0.25">
      <c r="A18" s="57"/>
      <c r="B18" s="59"/>
      <c r="C18" s="35">
        <v>15</v>
      </c>
      <c r="D18" s="12" t="s">
        <v>92</v>
      </c>
      <c r="E18" s="13" t="s">
        <v>48</v>
      </c>
      <c r="F18" s="41" t="s">
        <v>46</v>
      </c>
      <c r="G18" s="36" t="s">
        <v>18</v>
      </c>
      <c r="H18" s="36" t="s">
        <v>6</v>
      </c>
      <c r="I18" s="36" t="s">
        <v>7</v>
      </c>
      <c r="J18" s="40">
        <v>236</v>
      </c>
      <c r="K18" s="56">
        <f>205</f>
        <v>205</v>
      </c>
      <c r="L18" s="54">
        <f t="shared" si="0"/>
        <v>205</v>
      </c>
      <c r="M18" s="55" t="str">
        <f t="shared" si="1"/>
        <v>OK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50.1" customHeight="1" x14ac:dyDescent="0.25">
      <c r="A19" s="57"/>
      <c r="B19" s="60"/>
      <c r="C19" s="35">
        <v>16</v>
      </c>
      <c r="D19" s="12" t="s">
        <v>93</v>
      </c>
      <c r="E19" s="13" t="s">
        <v>49</v>
      </c>
      <c r="F19" s="41" t="s">
        <v>46</v>
      </c>
      <c r="G19" s="36" t="s">
        <v>18</v>
      </c>
      <c r="H19" s="36" t="s">
        <v>6</v>
      </c>
      <c r="I19" s="36" t="s">
        <v>7</v>
      </c>
      <c r="J19" s="37">
        <v>238.94</v>
      </c>
      <c r="K19" s="56">
        <f>140</f>
        <v>140</v>
      </c>
      <c r="L19" s="54">
        <f t="shared" si="0"/>
        <v>140</v>
      </c>
      <c r="M19" s="55" t="str">
        <f t="shared" si="1"/>
        <v>OK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50.1" customHeight="1" x14ac:dyDescent="0.25">
      <c r="A20" s="48">
        <v>5</v>
      </c>
      <c r="B20" s="49" t="s">
        <v>76</v>
      </c>
      <c r="C20" s="44">
        <v>17</v>
      </c>
      <c r="D20" s="20" t="s">
        <v>50</v>
      </c>
      <c r="E20" s="21" t="s">
        <v>51</v>
      </c>
      <c r="F20" s="45" t="s">
        <v>46</v>
      </c>
      <c r="G20" s="30" t="s">
        <v>52</v>
      </c>
      <c r="H20" s="30" t="s">
        <v>6</v>
      </c>
      <c r="I20" s="30" t="s">
        <v>7</v>
      </c>
      <c r="J20" s="43">
        <v>79</v>
      </c>
      <c r="K20" s="56">
        <f>0</f>
        <v>0</v>
      </c>
      <c r="L20" s="54">
        <f t="shared" si="0"/>
        <v>0</v>
      </c>
      <c r="M20" s="55" t="str">
        <f t="shared" si="1"/>
        <v>OK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50.1" customHeight="1" x14ac:dyDescent="0.25">
      <c r="A21" s="50">
        <v>6</v>
      </c>
      <c r="B21" s="51" t="s">
        <v>77</v>
      </c>
      <c r="C21" s="35">
        <v>18</v>
      </c>
      <c r="D21" s="12" t="s">
        <v>53</v>
      </c>
      <c r="E21" s="13" t="s">
        <v>54</v>
      </c>
      <c r="F21" s="41" t="s">
        <v>46</v>
      </c>
      <c r="G21" s="36" t="s">
        <v>55</v>
      </c>
      <c r="H21" s="36" t="s">
        <v>6</v>
      </c>
      <c r="I21" s="36" t="s">
        <v>7</v>
      </c>
      <c r="J21" s="37">
        <v>128.33000000000001</v>
      </c>
      <c r="K21" s="56">
        <f>0</f>
        <v>0</v>
      </c>
      <c r="L21" s="54">
        <f t="shared" si="0"/>
        <v>0</v>
      </c>
      <c r="M21" s="55" t="str">
        <f t="shared" si="1"/>
        <v>OK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ht="50.1" customHeight="1" x14ac:dyDescent="0.25">
      <c r="A22" s="48">
        <v>8</v>
      </c>
      <c r="B22" s="49" t="s">
        <v>78</v>
      </c>
      <c r="C22" s="44">
        <v>20</v>
      </c>
      <c r="D22" s="22" t="s">
        <v>56</v>
      </c>
      <c r="E22" s="21" t="s">
        <v>57</v>
      </c>
      <c r="F22" s="21" t="s">
        <v>46</v>
      </c>
      <c r="G22" s="21" t="s">
        <v>58</v>
      </c>
      <c r="H22" s="21" t="s">
        <v>6</v>
      </c>
      <c r="I22" s="21" t="s">
        <v>7</v>
      </c>
      <c r="J22" s="43">
        <v>39.99</v>
      </c>
      <c r="K22" s="56">
        <f>500</f>
        <v>500</v>
      </c>
      <c r="L22" s="54">
        <f t="shared" si="0"/>
        <v>500</v>
      </c>
      <c r="M22" s="55" t="str">
        <f t="shared" si="1"/>
        <v>OK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ht="50.1" customHeight="1" x14ac:dyDescent="0.25">
      <c r="A23" s="50">
        <v>9</v>
      </c>
      <c r="B23" s="51" t="s">
        <v>78</v>
      </c>
      <c r="C23" s="35">
        <v>21</v>
      </c>
      <c r="D23" s="23" t="s">
        <v>59</v>
      </c>
      <c r="E23" s="24" t="s">
        <v>60</v>
      </c>
      <c r="F23" s="24" t="s">
        <v>46</v>
      </c>
      <c r="G23" s="24" t="s">
        <v>58</v>
      </c>
      <c r="H23" s="24" t="s">
        <v>6</v>
      </c>
      <c r="I23" s="24" t="s">
        <v>7</v>
      </c>
      <c r="J23" s="37">
        <v>39.99</v>
      </c>
      <c r="K23" s="56">
        <f>550</f>
        <v>550</v>
      </c>
      <c r="L23" s="54">
        <f t="shared" si="0"/>
        <v>550</v>
      </c>
      <c r="M23" s="55" t="str">
        <f t="shared" si="1"/>
        <v>OK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50.1" customHeight="1" x14ac:dyDescent="0.25">
      <c r="A24" s="48">
        <v>10</v>
      </c>
      <c r="B24" s="49" t="s">
        <v>78</v>
      </c>
      <c r="C24" s="44">
        <v>22</v>
      </c>
      <c r="D24" s="22" t="s">
        <v>61</v>
      </c>
      <c r="E24" s="21" t="s">
        <v>62</v>
      </c>
      <c r="F24" s="21" t="s">
        <v>46</v>
      </c>
      <c r="G24" s="21" t="s">
        <v>63</v>
      </c>
      <c r="H24" s="21" t="s">
        <v>6</v>
      </c>
      <c r="I24" s="21" t="s">
        <v>7</v>
      </c>
      <c r="J24" s="43">
        <v>119.55</v>
      </c>
      <c r="K24" s="56">
        <f>450</f>
        <v>450</v>
      </c>
      <c r="L24" s="54">
        <f t="shared" si="0"/>
        <v>450</v>
      </c>
      <c r="M24" s="55" t="str">
        <f t="shared" si="1"/>
        <v>OK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ht="50.1" customHeight="1" x14ac:dyDescent="0.25">
      <c r="A25" s="50">
        <v>11</v>
      </c>
      <c r="B25" s="51" t="s">
        <v>79</v>
      </c>
      <c r="C25" s="35">
        <v>23</v>
      </c>
      <c r="D25" s="12" t="s">
        <v>27</v>
      </c>
      <c r="E25" s="13" t="s">
        <v>64</v>
      </c>
      <c r="F25" s="41" t="s">
        <v>65</v>
      </c>
      <c r="G25" s="13" t="s">
        <v>66</v>
      </c>
      <c r="H25" s="24" t="s">
        <v>16</v>
      </c>
      <c r="I25" s="24" t="s">
        <v>67</v>
      </c>
      <c r="J25" s="37">
        <v>37.03</v>
      </c>
      <c r="K25" s="56">
        <f>900</f>
        <v>900</v>
      </c>
      <c r="L25" s="54">
        <f t="shared" si="0"/>
        <v>900</v>
      </c>
      <c r="M25" s="55" t="str">
        <f t="shared" si="1"/>
        <v>OK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ht="105" x14ac:dyDescent="0.25">
      <c r="A26" s="48">
        <v>12</v>
      </c>
      <c r="B26" s="52" t="s">
        <v>79</v>
      </c>
      <c r="C26" s="47">
        <v>24</v>
      </c>
      <c r="D26" s="42" t="s">
        <v>68</v>
      </c>
      <c r="E26" s="25" t="s">
        <v>69</v>
      </c>
      <c r="F26" s="45" t="s">
        <v>70</v>
      </c>
      <c r="G26" s="25" t="s">
        <v>71</v>
      </c>
      <c r="H26" s="25" t="s">
        <v>16</v>
      </c>
      <c r="I26" s="25" t="s">
        <v>67</v>
      </c>
      <c r="J26" s="46">
        <v>599.78</v>
      </c>
      <c r="K26" s="56">
        <f>40</f>
        <v>40</v>
      </c>
      <c r="L26" s="54">
        <f t="shared" si="0"/>
        <v>40</v>
      </c>
      <c r="M26" s="55" t="str">
        <f t="shared" si="1"/>
        <v>OK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ht="15.75" thickBot="1" x14ac:dyDescent="0.3">
      <c r="N27" s="14">
        <f>SUMPRODUCT($J$4:$J$26,N4:N26)</f>
        <v>0</v>
      </c>
      <c r="O27" s="14">
        <f t="shared" ref="O27:AE27" si="2">SUMPRODUCT($J$4:$J$26,O4:O26)</f>
        <v>0</v>
      </c>
      <c r="P27" s="14">
        <f t="shared" si="2"/>
        <v>0</v>
      </c>
      <c r="Q27" s="14">
        <f t="shared" si="2"/>
        <v>0</v>
      </c>
      <c r="R27" s="14">
        <f t="shared" si="2"/>
        <v>0</v>
      </c>
      <c r="S27" s="14">
        <f t="shared" si="2"/>
        <v>0</v>
      </c>
      <c r="T27" s="14">
        <f t="shared" si="2"/>
        <v>0</v>
      </c>
      <c r="U27" s="14">
        <f t="shared" si="2"/>
        <v>0</v>
      </c>
      <c r="V27" s="14">
        <f t="shared" si="2"/>
        <v>0</v>
      </c>
      <c r="W27" s="14">
        <f t="shared" si="2"/>
        <v>0</v>
      </c>
      <c r="X27" s="14">
        <f t="shared" si="2"/>
        <v>0</v>
      </c>
      <c r="Y27" s="14">
        <f t="shared" si="2"/>
        <v>0</v>
      </c>
      <c r="Z27" s="14">
        <f t="shared" si="2"/>
        <v>0</v>
      </c>
      <c r="AA27" s="14">
        <f t="shared" si="2"/>
        <v>0</v>
      </c>
      <c r="AB27" s="14">
        <f t="shared" si="2"/>
        <v>0</v>
      </c>
      <c r="AC27" s="14">
        <f t="shared" si="2"/>
        <v>0</v>
      </c>
      <c r="AD27" s="14">
        <f t="shared" si="2"/>
        <v>0</v>
      </c>
      <c r="AE27" s="14">
        <f t="shared" si="2"/>
        <v>0</v>
      </c>
    </row>
    <row r="28" spans="1:31" x14ac:dyDescent="0.25">
      <c r="D28" s="17" t="s">
        <v>35</v>
      </c>
    </row>
    <row r="29" spans="1:31" x14ac:dyDescent="0.25">
      <c r="D29" s="53" t="s">
        <v>36</v>
      </c>
    </row>
    <row r="30" spans="1:31" x14ac:dyDescent="0.25">
      <c r="D30" s="18" t="s">
        <v>95</v>
      </c>
    </row>
    <row r="31" spans="1:31" ht="15.75" thickBot="1" x14ac:dyDescent="0.3">
      <c r="D31" s="19" t="s">
        <v>94</v>
      </c>
    </row>
  </sheetData>
  <mergeCells count="29">
    <mergeCell ref="AD1:AD2"/>
    <mergeCell ref="AE1:AE2"/>
    <mergeCell ref="A4:A8"/>
    <mergeCell ref="B4:B8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A9:A14"/>
    <mergeCell ref="B9:B14"/>
    <mergeCell ref="A16:A19"/>
    <mergeCell ref="B16:B19"/>
    <mergeCell ref="AC1:AC2"/>
    <mergeCell ref="V1:V2"/>
    <mergeCell ref="A1:C1"/>
    <mergeCell ref="D1:J1"/>
    <mergeCell ref="K1:M1"/>
    <mergeCell ref="N1:N2"/>
    <mergeCell ref="O1:O2"/>
    <mergeCell ref="P1:P2"/>
    <mergeCell ref="K2:M2"/>
    <mergeCell ref="A2:J2"/>
  </mergeCells>
  <conditionalFormatting sqref="N4:AE26">
    <cfRule type="cellIs" dxfId="3" priority="1" operator="greaterThan">
      <formula>0</formula>
    </cfRule>
    <cfRule type="cellIs" dxfId="2" priority="2" stopIfTrue="1" operator="greaterThan">
      <formula>0</formula>
    </cfRule>
    <cfRule type="cellIs" dxfId="1" priority="3" stopIfTrue="1" operator="greaterThan">
      <formula>0</formula>
    </cfRule>
    <cfRule type="cellIs" dxfId="0" priority="4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CEART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MARIANA FURTADO</cp:lastModifiedBy>
  <cp:lastPrinted>2015-07-08T21:27:45Z</cp:lastPrinted>
  <dcterms:created xsi:type="dcterms:W3CDTF">2010-06-19T20:43:11Z</dcterms:created>
  <dcterms:modified xsi:type="dcterms:W3CDTF">2024-05-29T17:53:03Z</dcterms:modified>
</cp:coreProperties>
</file>