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0.16.3.2\administracao\Setores\Gestão de Contrato\Controle de Saldos\"/>
    </mc:Choice>
  </mc:AlternateContent>
  <xr:revisionPtr revIDLastSave="0" documentId="8_{D7042C78-4E52-4A1E-B507-6E6185642C03}" xr6:coauthVersionLast="47" xr6:coauthVersionMax="47" xr10:uidLastSave="{00000000-0000-0000-0000-000000000000}"/>
  <bookViews>
    <workbookView xWindow="-120" yWindow="-120" windowWidth="29040" windowHeight="15720" tabRatio="768" activeTab="3" xr2:uid="{00000000-000D-0000-FFFF-FFFF00000000}"/>
  </bookViews>
  <sheets>
    <sheet name="REITORIA-PROEX" sheetId="163" r:id="rId1"/>
    <sheet name="REITORIA-SETRAN" sheetId="164" r:id="rId2"/>
    <sheet name="ESAG" sheetId="165" r:id="rId3"/>
    <sheet name="CEART" sheetId="166" r:id="rId4"/>
    <sheet name="CEAD" sheetId="167" r:id="rId5"/>
    <sheet name="FAED" sheetId="168" r:id="rId6"/>
    <sheet name="CEFID" sheetId="169" r:id="rId7"/>
    <sheet name="CERES" sheetId="170" r:id="rId8"/>
    <sheet name="CESFI" sheetId="171" r:id="rId9"/>
    <sheet name="CEAVI" sheetId="172" r:id="rId10"/>
    <sheet name="CCT" sheetId="173" r:id="rId11"/>
    <sheet name="CEPLAN" sheetId="174" r:id="rId12"/>
    <sheet name="CAV" sheetId="175" r:id="rId13"/>
    <sheet name="CESMO" sheetId="176" r:id="rId14"/>
    <sheet name="CEO" sheetId="177" r:id="rId15"/>
    <sheet name="GESTOR" sheetId="162" r:id="rId16"/>
  </sheets>
  <definedNames>
    <definedName name="CESMO">#REF!</definedName>
    <definedName name="diasuteis" localSheetId="15">#REF!</definedName>
    <definedName name="diasuteis">#REF!</definedName>
    <definedName name="Ferias" localSheetId="15">#REF!</definedName>
    <definedName name="Ferias">#REF!</definedName>
    <definedName name="RD" localSheetId="15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164" l="1"/>
  <c r="N58" i="163"/>
  <c r="O6" i="162"/>
  <c r="O7" i="162"/>
  <c r="O8" i="162"/>
  <c r="O9" i="162"/>
  <c r="O10" i="162"/>
  <c r="O11" i="162"/>
  <c r="O12" i="162"/>
  <c r="O13" i="162"/>
  <c r="O14" i="162"/>
  <c r="O15" i="162"/>
  <c r="O16" i="162"/>
  <c r="O17" i="162"/>
  <c r="O18" i="162"/>
  <c r="O19" i="162"/>
  <c r="O20" i="162"/>
  <c r="O21" i="162"/>
  <c r="O22" i="162"/>
  <c r="O23" i="162"/>
  <c r="O24" i="162"/>
  <c r="O25" i="162"/>
  <c r="O26" i="162"/>
  <c r="O27" i="162"/>
  <c r="O28" i="162"/>
  <c r="O29" i="162"/>
  <c r="O30" i="162"/>
  <c r="O31" i="162"/>
  <c r="O32" i="162"/>
  <c r="O33" i="162"/>
  <c r="O34" i="162"/>
  <c r="O35" i="162"/>
  <c r="O36" i="162"/>
  <c r="O37" i="162"/>
  <c r="O38" i="162"/>
  <c r="O39" i="162"/>
  <c r="O40" i="162"/>
  <c r="O41" i="162"/>
  <c r="O42" i="162"/>
  <c r="O43" i="162"/>
  <c r="O44" i="162"/>
  <c r="O45" i="162"/>
  <c r="O46" i="162"/>
  <c r="O47" i="162"/>
  <c r="O48" i="162"/>
  <c r="O49" i="162"/>
  <c r="O50" i="162"/>
  <c r="O51" i="162"/>
  <c r="O52" i="162"/>
  <c r="O53" i="162"/>
  <c r="O54" i="162"/>
  <c r="O55" i="162"/>
  <c r="O56" i="162"/>
  <c r="O57" i="162"/>
  <c r="N5" i="162"/>
  <c r="N6" i="162"/>
  <c r="N7" i="162"/>
  <c r="N8" i="162"/>
  <c r="N9" i="162"/>
  <c r="N10" i="162"/>
  <c r="N11" i="162"/>
  <c r="N12" i="162"/>
  <c r="N13" i="162"/>
  <c r="N14" i="162"/>
  <c r="N15" i="162"/>
  <c r="N16" i="162"/>
  <c r="N17" i="162"/>
  <c r="N18" i="162"/>
  <c r="N19" i="162"/>
  <c r="N20" i="162"/>
  <c r="N21" i="162"/>
  <c r="N22" i="162"/>
  <c r="N23" i="162"/>
  <c r="N24" i="162"/>
  <c r="N25" i="162"/>
  <c r="N26" i="162"/>
  <c r="N27" i="162"/>
  <c r="N28" i="162"/>
  <c r="N29" i="162"/>
  <c r="N30" i="162"/>
  <c r="N31" i="162"/>
  <c r="N32" i="162"/>
  <c r="N33" i="162"/>
  <c r="N34" i="162"/>
  <c r="N35" i="162"/>
  <c r="N36" i="162"/>
  <c r="N37" i="162"/>
  <c r="N38" i="162"/>
  <c r="N39" i="162"/>
  <c r="N40" i="162"/>
  <c r="N41" i="162"/>
  <c r="N42" i="162"/>
  <c r="N43" i="162"/>
  <c r="N44" i="162"/>
  <c r="N45" i="162"/>
  <c r="N46" i="162"/>
  <c r="N47" i="162"/>
  <c r="N48" i="162"/>
  <c r="N49" i="162"/>
  <c r="N50" i="162"/>
  <c r="N51" i="162"/>
  <c r="N52" i="162"/>
  <c r="N53" i="162"/>
  <c r="N54" i="162"/>
  <c r="N55" i="162"/>
  <c r="N56" i="162"/>
  <c r="N57" i="162"/>
  <c r="M9" i="162"/>
  <c r="M10" i="162"/>
  <c r="M11" i="162"/>
  <c r="M12" i="162"/>
  <c r="M13" i="162"/>
  <c r="M14" i="162"/>
  <c r="M15" i="162"/>
  <c r="M16" i="162"/>
  <c r="M17" i="162"/>
  <c r="M18" i="162"/>
  <c r="M19" i="162"/>
  <c r="M20" i="162"/>
  <c r="M21" i="162"/>
  <c r="M22" i="162"/>
  <c r="M23" i="162"/>
  <c r="M24" i="162"/>
  <c r="M25" i="162"/>
  <c r="M26" i="162"/>
  <c r="M27" i="162"/>
  <c r="M28" i="162"/>
  <c r="M29" i="162"/>
  <c r="M30" i="162"/>
  <c r="M31" i="162"/>
  <c r="M32" i="162"/>
  <c r="M33" i="162"/>
  <c r="M34" i="162"/>
  <c r="M35" i="162"/>
  <c r="M36" i="162"/>
  <c r="M37" i="162"/>
  <c r="M38" i="162"/>
  <c r="M39" i="162"/>
  <c r="M40" i="162"/>
  <c r="M41" i="162"/>
  <c r="M42" i="162"/>
  <c r="M43" i="162"/>
  <c r="M44" i="162"/>
  <c r="M45" i="162"/>
  <c r="M46" i="162"/>
  <c r="M47" i="162"/>
  <c r="M48" i="162"/>
  <c r="M49" i="162"/>
  <c r="M50" i="162"/>
  <c r="M51" i="162"/>
  <c r="M52" i="162"/>
  <c r="M53" i="162"/>
  <c r="M54" i="162"/>
  <c r="M55" i="162"/>
  <c r="M56" i="162"/>
  <c r="M57" i="162"/>
  <c r="L9" i="162"/>
  <c r="L10" i="162"/>
  <c r="L11" i="162"/>
  <c r="L12" i="162"/>
  <c r="L13" i="162"/>
  <c r="L14" i="162"/>
  <c r="L15" i="162"/>
  <c r="L16" i="162"/>
  <c r="L17" i="162"/>
  <c r="L18" i="162"/>
  <c r="L19" i="162"/>
  <c r="L20" i="162"/>
  <c r="L21" i="162"/>
  <c r="L22" i="162"/>
  <c r="L23" i="162"/>
  <c r="L24" i="162"/>
  <c r="L25" i="162"/>
  <c r="L26" i="162"/>
  <c r="L27" i="162"/>
  <c r="L28" i="162"/>
  <c r="L29" i="162"/>
  <c r="L30" i="162"/>
  <c r="L31" i="162"/>
  <c r="L32" i="162"/>
  <c r="L33" i="162"/>
  <c r="L34" i="162"/>
  <c r="L35" i="162"/>
  <c r="L36" i="162"/>
  <c r="L37" i="162"/>
  <c r="L38" i="162"/>
  <c r="L39" i="162"/>
  <c r="L40" i="162"/>
  <c r="L41" i="162"/>
  <c r="L42" i="162"/>
  <c r="L43" i="162"/>
  <c r="L44" i="162"/>
  <c r="L45" i="162"/>
  <c r="L46" i="162"/>
  <c r="L47" i="162"/>
  <c r="L48" i="162"/>
  <c r="L49" i="162"/>
  <c r="L50" i="162"/>
  <c r="L51" i="162"/>
  <c r="L52" i="162"/>
  <c r="L53" i="162"/>
  <c r="L54" i="162"/>
  <c r="L55" i="162"/>
  <c r="L56" i="162"/>
  <c r="L57" i="162"/>
  <c r="K58" i="162"/>
  <c r="K5" i="162"/>
  <c r="K6" i="162"/>
  <c r="K7" i="162"/>
  <c r="K8" i="162"/>
  <c r="K9" i="162"/>
  <c r="K10" i="162"/>
  <c r="K11" i="162"/>
  <c r="K12" i="162"/>
  <c r="K13" i="162"/>
  <c r="K14" i="162"/>
  <c r="K15" i="162"/>
  <c r="K16" i="162"/>
  <c r="K17" i="162"/>
  <c r="K18" i="162"/>
  <c r="K19" i="162"/>
  <c r="K20" i="162"/>
  <c r="K21" i="162"/>
  <c r="K22" i="162"/>
  <c r="K23" i="162"/>
  <c r="K24" i="162"/>
  <c r="K25" i="162"/>
  <c r="K26" i="162"/>
  <c r="K27" i="162"/>
  <c r="K28" i="162"/>
  <c r="K29" i="162"/>
  <c r="K30" i="162"/>
  <c r="K31" i="162"/>
  <c r="K32" i="162"/>
  <c r="K33" i="162"/>
  <c r="K34" i="162"/>
  <c r="K35" i="162"/>
  <c r="K36" i="162"/>
  <c r="K37" i="162"/>
  <c r="K38" i="162"/>
  <c r="K39" i="162"/>
  <c r="K40" i="162"/>
  <c r="K41" i="162"/>
  <c r="K42" i="162"/>
  <c r="K43" i="162"/>
  <c r="K44" i="162"/>
  <c r="K45" i="162"/>
  <c r="K46" i="162"/>
  <c r="K47" i="162"/>
  <c r="K48" i="162"/>
  <c r="K49" i="162"/>
  <c r="K50" i="162"/>
  <c r="K51" i="162"/>
  <c r="K52" i="162"/>
  <c r="K53" i="162"/>
  <c r="K54" i="162"/>
  <c r="K55" i="162"/>
  <c r="K56" i="162"/>
  <c r="K57" i="162"/>
  <c r="K4" i="162" l="1"/>
  <c r="N4" i="162" s="1"/>
  <c r="K62" i="162" l="1"/>
  <c r="K61" i="162"/>
  <c r="K57" i="177"/>
  <c r="K56" i="177"/>
  <c r="K55" i="177"/>
  <c r="L55" i="177" s="1"/>
  <c r="M55" i="177" s="1"/>
  <c r="K54" i="177"/>
  <c r="K53" i="177"/>
  <c r="K52" i="177"/>
  <c r="L52" i="177" s="1"/>
  <c r="M52" i="177" s="1"/>
  <c r="K51" i="177"/>
  <c r="K50" i="177"/>
  <c r="K49" i="177"/>
  <c r="K48" i="177"/>
  <c r="K47" i="177"/>
  <c r="K46" i="177"/>
  <c r="K45" i="177"/>
  <c r="K44" i="177"/>
  <c r="K43" i="177"/>
  <c r="K42" i="177"/>
  <c r="K41" i="177"/>
  <c r="K40" i="177"/>
  <c r="L40" i="177" s="1"/>
  <c r="M40" i="177" s="1"/>
  <c r="K39" i="177"/>
  <c r="K38" i="177"/>
  <c r="K37" i="177"/>
  <c r="K36" i="177"/>
  <c r="K32" i="177"/>
  <c r="K33" i="177"/>
  <c r="K34" i="177"/>
  <c r="K35" i="177"/>
  <c r="AE58" i="177"/>
  <c r="AD58" i="177"/>
  <c r="AC58" i="177"/>
  <c r="AB58" i="177"/>
  <c r="AA58" i="177"/>
  <c r="Z58" i="177"/>
  <c r="Y58" i="177"/>
  <c r="X58" i="177"/>
  <c r="W58" i="177"/>
  <c r="V58" i="177"/>
  <c r="U58" i="177"/>
  <c r="T58" i="177"/>
  <c r="S58" i="177"/>
  <c r="R58" i="177"/>
  <c r="Q58" i="177"/>
  <c r="P58" i="177"/>
  <c r="O58" i="177"/>
  <c r="N58" i="177"/>
  <c r="L57" i="177"/>
  <c r="M57" i="177" s="1"/>
  <c r="L56" i="177"/>
  <c r="M56" i="177" s="1"/>
  <c r="L54" i="177"/>
  <c r="M54" i="177" s="1"/>
  <c r="L53" i="177"/>
  <c r="M53" i="177" s="1"/>
  <c r="L51" i="177"/>
  <c r="M51" i="177" s="1"/>
  <c r="L50" i="177"/>
  <c r="M50" i="177" s="1"/>
  <c r="L49" i="177"/>
  <c r="M49" i="177" s="1"/>
  <c r="L48" i="177"/>
  <c r="M48" i="177" s="1"/>
  <c r="L47" i="177"/>
  <c r="M47" i="177" s="1"/>
  <c r="L46" i="177"/>
  <c r="M46" i="177" s="1"/>
  <c r="L45" i="177"/>
  <c r="M45" i="177" s="1"/>
  <c r="L44" i="177"/>
  <c r="M44" i="177" s="1"/>
  <c r="L43" i="177"/>
  <c r="M43" i="177" s="1"/>
  <c r="L42" i="177"/>
  <c r="M42" i="177" s="1"/>
  <c r="L41" i="177"/>
  <c r="M41" i="177" s="1"/>
  <c r="L39" i="177"/>
  <c r="M39" i="177" s="1"/>
  <c r="L38" i="177"/>
  <c r="M38" i="177" s="1"/>
  <c r="L37" i="177"/>
  <c r="M37" i="177" s="1"/>
  <c r="L36" i="177"/>
  <c r="M36" i="177" s="1"/>
  <c r="L35" i="177"/>
  <c r="M35" i="177" s="1"/>
  <c r="L34" i="177"/>
  <c r="M34" i="177" s="1"/>
  <c r="L33" i="177"/>
  <c r="M33" i="177" s="1"/>
  <c r="L32" i="177"/>
  <c r="M32" i="177" s="1"/>
  <c r="M31" i="177"/>
  <c r="L31" i="177"/>
  <c r="K31" i="177"/>
  <c r="K30" i="177"/>
  <c r="L30" i="177" s="1"/>
  <c r="M30" i="177" s="1"/>
  <c r="M29" i="177"/>
  <c r="L29" i="177"/>
  <c r="K29" i="177"/>
  <c r="K28" i="177"/>
  <c r="L28" i="177" s="1"/>
  <c r="M28" i="177" s="1"/>
  <c r="M27" i="177"/>
  <c r="L27" i="177"/>
  <c r="K27" i="177"/>
  <c r="K26" i="177"/>
  <c r="L26" i="177" s="1"/>
  <c r="M26" i="177" s="1"/>
  <c r="M25" i="177"/>
  <c r="L25" i="177"/>
  <c r="K25" i="177"/>
  <c r="K24" i="177"/>
  <c r="L24" i="177" s="1"/>
  <c r="M24" i="177" s="1"/>
  <c r="M23" i="177"/>
  <c r="L23" i="177"/>
  <c r="K23" i="177"/>
  <c r="K22" i="177"/>
  <c r="L22" i="177" s="1"/>
  <c r="M22" i="177" s="1"/>
  <c r="M21" i="177"/>
  <c r="L21" i="177"/>
  <c r="K21" i="177"/>
  <c r="K20" i="177"/>
  <c r="L20" i="177" s="1"/>
  <c r="M20" i="177" s="1"/>
  <c r="M19" i="177"/>
  <c r="L19" i="177"/>
  <c r="K19" i="177"/>
  <c r="K18" i="177"/>
  <c r="L18" i="177" s="1"/>
  <c r="M18" i="177" s="1"/>
  <c r="M17" i="177"/>
  <c r="L17" i="177"/>
  <c r="K17" i="177"/>
  <c r="K16" i="177"/>
  <c r="L16" i="177" s="1"/>
  <c r="M16" i="177" s="1"/>
  <c r="M15" i="177"/>
  <c r="L15" i="177"/>
  <c r="K15" i="177"/>
  <c r="K14" i="177"/>
  <c r="L14" i="177" s="1"/>
  <c r="M14" i="177" s="1"/>
  <c r="M13" i="177"/>
  <c r="L13" i="177"/>
  <c r="K13" i="177"/>
  <c r="K12" i="177"/>
  <c r="L12" i="177" s="1"/>
  <c r="M12" i="177" s="1"/>
  <c r="M11" i="177"/>
  <c r="L11" i="177"/>
  <c r="K11" i="177"/>
  <c r="K10" i="177"/>
  <c r="L10" i="177" s="1"/>
  <c r="M10" i="177" s="1"/>
  <c r="M9" i="177"/>
  <c r="L9" i="177"/>
  <c r="K9" i="177"/>
  <c r="K8" i="177"/>
  <c r="L8" i="177" s="1"/>
  <c r="M8" i="177" s="1"/>
  <c r="M7" i="177"/>
  <c r="L7" i="177"/>
  <c r="K7" i="177"/>
  <c r="K6" i="177"/>
  <c r="L6" i="177" s="1"/>
  <c r="M6" i="177" s="1"/>
  <c r="L5" i="177"/>
  <c r="M5" i="177" s="1"/>
  <c r="K5" i="177"/>
  <c r="K4" i="177"/>
  <c r="L4" i="177" s="1"/>
  <c r="K35" i="176"/>
  <c r="K34" i="176"/>
  <c r="L34" i="176" s="1"/>
  <c r="M34" i="176" s="1"/>
  <c r="K33" i="176"/>
  <c r="L33" i="176" s="1"/>
  <c r="M33" i="176" s="1"/>
  <c r="K32" i="176"/>
  <c r="K24" i="176"/>
  <c r="K25" i="176"/>
  <c r="K26" i="176"/>
  <c r="K27" i="176"/>
  <c r="L27" i="176" s="1"/>
  <c r="M27" i="176" s="1"/>
  <c r="K28" i="176"/>
  <c r="L28" i="176" s="1"/>
  <c r="M28" i="176" s="1"/>
  <c r="K29" i="176"/>
  <c r="L29" i="176" s="1"/>
  <c r="M29" i="176" s="1"/>
  <c r="K30" i="176"/>
  <c r="K31" i="176"/>
  <c r="AE58" i="176"/>
  <c r="AD58" i="176"/>
  <c r="AC58" i="176"/>
  <c r="AB58" i="176"/>
  <c r="AA58" i="176"/>
  <c r="Z58" i="176"/>
  <c r="Y58" i="176"/>
  <c r="X58" i="176"/>
  <c r="W58" i="176"/>
  <c r="V58" i="176"/>
  <c r="U58" i="176"/>
  <c r="T58" i="176"/>
  <c r="S58" i="176"/>
  <c r="R58" i="176"/>
  <c r="Q58" i="176"/>
  <c r="P58" i="176"/>
  <c r="O58" i="176"/>
  <c r="N58" i="176"/>
  <c r="K57" i="176"/>
  <c r="L57" i="176" s="1"/>
  <c r="M57" i="176" s="1"/>
  <c r="K56" i="176"/>
  <c r="L56" i="176" s="1"/>
  <c r="M56" i="176" s="1"/>
  <c r="K55" i="176"/>
  <c r="L55" i="176" s="1"/>
  <c r="M55" i="176" s="1"/>
  <c r="K54" i="176"/>
  <c r="L54" i="176" s="1"/>
  <c r="M54" i="176" s="1"/>
  <c r="K53" i="176"/>
  <c r="L53" i="176" s="1"/>
  <c r="M53" i="176" s="1"/>
  <c r="K52" i="176"/>
  <c r="L52" i="176" s="1"/>
  <c r="M52" i="176" s="1"/>
  <c r="K51" i="176"/>
  <c r="L51" i="176" s="1"/>
  <c r="M51" i="176" s="1"/>
  <c r="K50" i="176"/>
  <c r="L50" i="176" s="1"/>
  <c r="M50" i="176" s="1"/>
  <c r="K49" i="176"/>
  <c r="L49" i="176" s="1"/>
  <c r="M49" i="176" s="1"/>
  <c r="K48" i="176"/>
  <c r="L48" i="176" s="1"/>
  <c r="M48" i="176" s="1"/>
  <c r="K47" i="176"/>
  <c r="L47" i="176" s="1"/>
  <c r="M47" i="176" s="1"/>
  <c r="K46" i="176"/>
  <c r="L46" i="176" s="1"/>
  <c r="M46" i="176" s="1"/>
  <c r="K45" i="176"/>
  <c r="L45" i="176" s="1"/>
  <c r="M45" i="176" s="1"/>
  <c r="K44" i="176"/>
  <c r="L44" i="176" s="1"/>
  <c r="M44" i="176" s="1"/>
  <c r="K43" i="176"/>
  <c r="L43" i="176" s="1"/>
  <c r="M43" i="176" s="1"/>
  <c r="K42" i="176"/>
  <c r="L42" i="176" s="1"/>
  <c r="M42" i="176" s="1"/>
  <c r="K41" i="176"/>
  <c r="L41" i="176" s="1"/>
  <c r="M41" i="176" s="1"/>
  <c r="K40" i="176"/>
  <c r="L40" i="176" s="1"/>
  <c r="M40" i="176" s="1"/>
  <c r="K39" i="176"/>
  <c r="L39" i="176" s="1"/>
  <c r="M39" i="176" s="1"/>
  <c r="K38" i="176"/>
  <c r="L38" i="176" s="1"/>
  <c r="M38" i="176" s="1"/>
  <c r="K37" i="176"/>
  <c r="L37" i="176" s="1"/>
  <c r="M37" i="176" s="1"/>
  <c r="K36" i="176"/>
  <c r="L36" i="176" s="1"/>
  <c r="M36" i="176" s="1"/>
  <c r="L35" i="176"/>
  <c r="M35" i="176" s="1"/>
  <c r="L32" i="176"/>
  <c r="M32" i="176" s="1"/>
  <c r="L31" i="176"/>
  <c r="M31" i="176" s="1"/>
  <c r="L30" i="176"/>
  <c r="M30" i="176" s="1"/>
  <c r="L26" i="176"/>
  <c r="M26" i="176" s="1"/>
  <c r="L25" i="176"/>
  <c r="M25" i="176" s="1"/>
  <c r="L24" i="176"/>
  <c r="M24" i="176" s="1"/>
  <c r="K23" i="176"/>
  <c r="L23" i="176" s="1"/>
  <c r="M23" i="176" s="1"/>
  <c r="K22" i="176"/>
  <c r="L22" i="176" s="1"/>
  <c r="M22" i="176" s="1"/>
  <c r="K21" i="176"/>
  <c r="L21" i="176" s="1"/>
  <c r="M21" i="176" s="1"/>
  <c r="K20" i="176"/>
  <c r="L20" i="176" s="1"/>
  <c r="M20" i="176" s="1"/>
  <c r="K19" i="176"/>
  <c r="L19" i="176" s="1"/>
  <c r="M19" i="176" s="1"/>
  <c r="K18" i="176"/>
  <c r="L18" i="176" s="1"/>
  <c r="M18" i="176" s="1"/>
  <c r="K17" i="176"/>
  <c r="L17" i="176" s="1"/>
  <c r="M17" i="176" s="1"/>
  <c r="K16" i="176"/>
  <c r="L16" i="176" s="1"/>
  <c r="M16" i="176" s="1"/>
  <c r="K15" i="176"/>
  <c r="L15" i="176" s="1"/>
  <c r="M15" i="176" s="1"/>
  <c r="K14" i="176"/>
  <c r="L14" i="176" s="1"/>
  <c r="M14" i="176" s="1"/>
  <c r="K13" i="176"/>
  <c r="L13" i="176" s="1"/>
  <c r="M13" i="176" s="1"/>
  <c r="K12" i="176"/>
  <c r="L12" i="176" s="1"/>
  <c r="M12" i="176" s="1"/>
  <c r="K11" i="176"/>
  <c r="L11" i="176" s="1"/>
  <c r="M11" i="176" s="1"/>
  <c r="K10" i="176"/>
  <c r="L10" i="176" s="1"/>
  <c r="M10" i="176" s="1"/>
  <c r="K9" i="176"/>
  <c r="L9" i="176" s="1"/>
  <c r="M9" i="176" s="1"/>
  <c r="M8" i="176"/>
  <c r="L8" i="176"/>
  <c r="K8" i="176"/>
  <c r="K7" i="176"/>
  <c r="L7" i="176" s="1"/>
  <c r="M7" i="176" s="1"/>
  <c r="M6" i="176"/>
  <c r="L6" i="176"/>
  <c r="K6" i="176"/>
  <c r="K5" i="176"/>
  <c r="L5" i="176" s="1"/>
  <c r="M5" i="176" s="1"/>
  <c r="M4" i="176"/>
  <c r="L4" i="176"/>
  <c r="K4" i="176"/>
  <c r="K16" i="175"/>
  <c r="K17" i="175"/>
  <c r="L17" i="175" s="1"/>
  <c r="M17" i="175" s="1"/>
  <c r="K18" i="175"/>
  <c r="L18" i="175" s="1"/>
  <c r="M18" i="175" s="1"/>
  <c r="K19" i="175"/>
  <c r="K20" i="175"/>
  <c r="K21" i="175"/>
  <c r="K22" i="175"/>
  <c r="K23" i="175"/>
  <c r="L23" i="175" s="1"/>
  <c r="M23" i="175" s="1"/>
  <c r="K31" i="175"/>
  <c r="K30" i="175"/>
  <c r="K29" i="175"/>
  <c r="K28" i="175"/>
  <c r="K27" i="175"/>
  <c r="L27" i="175" s="1"/>
  <c r="M27" i="175" s="1"/>
  <c r="K26" i="175"/>
  <c r="K25" i="175"/>
  <c r="L25" i="175" s="1"/>
  <c r="M25" i="175" s="1"/>
  <c r="K24" i="175"/>
  <c r="AE58" i="175"/>
  <c r="AD58" i="175"/>
  <c r="AC58" i="175"/>
  <c r="AB58" i="175"/>
  <c r="AA58" i="175"/>
  <c r="Z58" i="175"/>
  <c r="Y58" i="175"/>
  <c r="X58" i="175"/>
  <c r="W58" i="175"/>
  <c r="V58" i="175"/>
  <c r="U58" i="175"/>
  <c r="T58" i="175"/>
  <c r="S58" i="175"/>
  <c r="R58" i="175"/>
  <c r="Q58" i="175"/>
  <c r="P58" i="175"/>
  <c r="O58" i="175"/>
  <c r="N58" i="175"/>
  <c r="L57" i="175"/>
  <c r="M57" i="175" s="1"/>
  <c r="K57" i="175"/>
  <c r="M56" i="175"/>
  <c r="L56" i="175"/>
  <c r="K56" i="175"/>
  <c r="L55" i="175"/>
  <c r="M55" i="175" s="1"/>
  <c r="K55" i="175"/>
  <c r="M54" i="175"/>
  <c r="L54" i="175"/>
  <c r="K54" i="175"/>
  <c r="L53" i="175"/>
  <c r="M53" i="175" s="1"/>
  <c r="K53" i="175"/>
  <c r="M52" i="175"/>
  <c r="L52" i="175"/>
  <c r="K52" i="175"/>
  <c r="L51" i="175"/>
  <c r="M51" i="175" s="1"/>
  <c r="K51" i="175"/>
  <c r="M50" i="175"/>
  <c r="L50" i="175"/>
  <c r="K50" i="175"/>
  <c r="L49" i="175"/>
  <c r="M49" i="175" s="1"/>
  <c r="K49" i="175"/>
  <c r="M48" i="175"/>
  <c r="L48" i="175"/>
  <c r="K48" i="175"/>
  <c r="L47" i="175"/>
  <c r="M47" i="175" s="1"/>
  <c r="K47" i="175"/>
  <c r="M46" i="175"/>
  <c r="L46" i="175"/>
  <c r="K46" i="175"/>
  <c r="L45" i="175"/>
  <c r="M45" i="175" s="1"/>
  <c r="K45" i="175"/>
  <c r="M44" i="175"/>
  <c r="L44" i="175"/>
  <c r="K44" i="175"/>
  <c r="L43" i="175"/>
  <c r="M43" i="175" s="1"/>
  <c r="K43" i="175"/>
  <c r="M42" i="175"/>
  <c r="L42" i="175"/>
  <c r="K42" i="175"/>
  <c r="L41" i="175"/>
  <c r="M41" i="175" s="1"/>
  <c r="K41" i="175"/>
  <c r="M40" i="175"/>
  <c r="L40" i="175"/>
  <c r="K40" i="175"/>
  <c r="L39" i="175"/>
  <c r="M39" i="175" s="1"/>
  <c r="K39" i="175"/>
  <c r="M38" i="175"/>
  <c r="L38" i="175"/>
  <c r="K38" i="175"/>
  <c r="L37" i="175"/>
  <c r="M37" i="175" s="1"/>
  <c r="K37" i="175"/>
  <c r="M36" i="175"/>
  <c r="L36" i="175"/>
  <c r="K36" i="175"/>
  <c r="L35" i="175"/>
  <c r="M35" i="175" s="1"/>
  <c r="K35" i="175"/>
  <c r="M34" i="175"/>
  <c r="L34" i="175"/>
  <c r="K34" i="175"/>
  <c r="L33" i="175"/>
  <c r="M33" i="175" s="1"/>
  <c r="K33" i="175"/>
  <c r="M32" i="175"/>
  <c r="L32" i="175"/>
  <c r="K32" i="175"/>
  <c r="L31" i="175"/>
  <c r="M31" i="175" s="1"/>
  <c r="L30" i="175"/>
  <c r="M30" i="175" s="1"/>
  <c r="L29" i="175"/>
  <c r="M29" i="175" s="1"/>
  <c r="L28" i="175"/>
  <c r="M28" i="175" s="1"/>
  <c r="L26" i="175"/>
  <c r="M26" i="175" s="1"/>
  <c r="L24" i="175"/>
  <c r="M24" i="175" s="1"/>
  <c r="L22" i="175"/>
  <c r="M22" i="175" s="1"/>
  <c r="L21" i="175"/>
  <c r="M21" i="175" s="1"/>
  <c r="L20" i="175"/>
  <c r="M20" i="175" s="1"/>
  <c r="L19" i="175"/>
  <c r="M19" i="175" s="1"/>
  <c r="M16" i="175"/>
  <c r="L16" i="175"/>
  <c r="L15" i="175"/>
  <c r="M15" i="175" s="1"/>
  <c r="K15" i="175"/>
  <c r="M14" i="175"/>
  <c r="L14" i="175"/>
  <c r="K14" i="175"/>
  <c r="L13" i="175"/>
  <c r="M13" i="175" s="1"/>
  <c r="K13" i="175"/>
  <c r="M12" i="175"/>
  <c r="L12" i="175"/>
  <c r="K12" i="175"/>
  <c r="L11" i="175"/>
  <c r="M11" i="175" s="1"/>
  <c r="K11" i="175"/>
  <c r="M10" i="175"/>
  <c r="L10" i="175"/>
  <c r="K10" i="175"/>
  <c r="L9" i="175"/>
  <c r="M9" i="175" s="1"/>
  <c r="K9" i="175"/>
  <c r="M8" i="175"/>
  <c r="L8" i="175"/>
  <c r="K8" i="175"/>
  <c r="L7" i="175"/>
  <c r="M7" i="175" s="1"/>
  <c r="K7" i="175"/>
  <c r="M6" i="175"/>
  <c r="L6" i="175"/>
  <c r="K6" i="175"/>
  <c r="L5" i="175"/>
  <c r="M5" i="175" s="1"/>
  <c r="K5" i="175"/>
  <c r="M4" i="175"/>
  <c r="L4" i="175"/>
  <c r="K4" i="175"/>
  <c r="K23" i="174"/>
  <c r="K22" i="174"/>
  <c r="L22" i="174" s="1"/>
  <c r="M22" i="174" s="1"/>
  <c r="K21" i="174"/>
  <c r="K20" i="174"/>
  <c r="L20" i="174" s="1"/>
  <c r="M20" i="174" s="1"/>
  <c r="K19" i="174"/>
  <c r="L19" i="174" s="1"/>
  <c r="M19" i="174" s="1"/>
  <c r="K18" i="174"/>
  <c r="K17" i="174"/>
  <c r="K16" i="174"/>
  <c r="AE58" i="174"/>
  <c r="AD58" i="174"/>
  <c r="AC58" i="174"/>
  <c r="AB58" i="174"/>
  <c r="AA58" i="174"/>
  <c r="Z58" i="174"/>
  <c r="Y58" i="174"/>
  <c r="X58" i="174"/>
  <c r="W58" i="174"/>
  <c r="V58" i="174"/>
  <c r="U58" i="174"/>
  <c r="T58" i="174"/>
  <c r="S58" i="174"/>
  <c r="R58" i="174"/>
  <c r="Q58" i="174"/>
  <c r="P58" i="174"/>
  <c r="O58" i="174"/>
  <c r="N58" i="174"/>
  <c r="L57" i="174"/>
  <c r="M57" i="174" s="1"/>
  <c r="K57" i="174"/>
  <c r="M56" i="174"/>
  <c r="L56" i="174"/>
  <c r="K56" i="174"/>
  <c r="L55" i="174"/>
  <c r="M55" i="174" s="1"/>
  <c r="K55" i="174"/>
  <c r="M54" i="174"/>
  <c r="L54" i="174"/>
  <c r="K54" i="174"/>
  <c r="L53" i="174"/>
  <c r="M53" i="174" s="1"/>
  <c r="K53" i="174"/>
  <c r="M52" i="174"/>
  <c r="L52" i="174"/>
  <c r="K52" i="174"/>
  <c r="L51" i="174"/>
  <c r="M51" i="174" s="1"/>
  <c r="K51" i="174"/>
  <c r="M50" i="174"/>
  <c r="L50" i="174"/>
  <c r="K50" i="174"/>
  <c r="L49" i="174"/>
  <c r="M49" i="174" s="1"/>
  <c r="K49" i="174"/>
  <c r="M48" i="174"/>
  <c r="L48" i="174"/>
  <c r="K48" i="174"/>
  <c r="L47" i="174"/>
  <c r="M47" i="174" s="1"/>
  <c r="K47" i="174"/>
  <c r="M46" i="174"/>
  <c r="L46" i="174"/>
  <c r="K46" i="174"/>
  <c r="L45" i="174"/>
  <c r="M45" i="174" s="1"/>
  <c r="K45" i="174"/>
  <c r="M44" i="174"/>
  <c r="L44" i="174"/>
  <c r="K44" i="174"/>
  <c r="L43" i="174"/>
  <c r="M43" i="174" s="1"/>
  <c r="K43" i="174"/>
  <c r="M42" i="174"/>
  <c r="L42" i="174"/>
  <c r="K42" i="174"/>
  <c r="L41" i="174"/>
  <c r="M41" i="174" s="1"/>
  <c r="K41" i="174"/>
  <c r="M40" i="174"/>
  <c r="L40" i="174"/>
  <c r="K40" i="174"/>
  <c r="L39" i="174"/>
  <c r="M39" i="174" s="1"/>
  <c r="K39" i="174"/>
  <c r="M38" i="174"/>
  <c r="L38" i="174"/>
  <c r="K38" i="174"/>
  <c r="L37" i="174"/>
  <c r="M37" i="174" s="1"/>
  <c r="K37" i="174"/>
  <c r="M36" i="174"/>
  <c r="L36" i="174"/>
  <c r="K36" i="174"/>
  <c r="L35" i="174"/>
  <c r="M35" i="174" s="1"/>
  <c r="K35" i="174"/>
  <c r="M34" i="174"/>
  <c r="L34" i="174"/>
  <c r="K34" i="174"/>
  <c r="L33" i="174"/>
  <c r="M33" i="174" s="1"/>
  <c r="K33" i="174"/>
  <c r="M32" i="174"/>
  <c r="L32" i="174"/>
  <c r="K32" i="174"/>
  <c r="L31" i="174"/>
  <c r="M31" i="174" s="1"/>
  <c r="K31" i="174"/>
  <c r="M30" i="174"/>
  <c r="L30" i="174"/>
  <c r="K30" i="174"/>
  <c r="L29" i="174"/>
  <c r="M29" i="174" s="1"/>
  <c r="K29" i="174"/>
  <c r="M28" i="174"/>
  <c r="L28" i="174"/>
  <c r="K28" i="174"/>
  <c r="L27" i="174"/>
  <c r="M27" i="174" s="1"/>
  <c r="K27" i="174"/>
  <c r="M26" i="174"/>
  <c r="L26" i="174"/>
  <c r="K26" i="174"/>
  <c r="L25" i="174"/>
  <c r="M25" i="174" s="1"/>
  <c r="K25" i="174"/>
  <c r="M24" i="174"/>
  <c r="L24" i="174"/>
  <c r="K24" i="174"/>
  <c r="L23" i="174"/>
  <c r="M23" i="174" s="1"/>
  <c r="L21" i="174"/>
  <c r="M21" i="174" s="1"/>
  <c r="L18" i="174"/>
  <c r="M18" i="174" s="1"/>
  <c r="L17" i="174"/>
  <c r="M17" i="174" s="1"/>
  <c r="L16" i="174"/>
  <c r="M16" i="174" s="1"/>
  <c r="L15" i="174"/>
  <c r="M15" i="174" s="1"/>
  <c r="K15" i="174"/>
  <c r="M14" i="174"/>
  <c r="L14" i="174"/>
  <c r="K14" i="174"/>
  <c r="L13" i="174"/>
  <c r="M13" i="174" s="1"/>
  <c r="K13" i="174"/>
  <c r="M12" i="174"/>
  <c r="L12" i="174"/>
  <c r="K12" i="174"/>
  <c r="L11" i="174"/>
  <c r="M11" i="174" s="1"/>
  <c r="K11" i="174"/>
  <c r="M10" i="174"/>
  <c r="L10" i="174"/>
  <c r="K10" i="174"/>
  <c r="L9" i="174"/>
  <c r="M9" i="174" s="1"/>
  <c r="K9" i="174"/>
  <c r="M8" i="174"/>
  <c r="L8" i="174"/>
  <c r="K8" i="174"/>
  <c r="L7" i="174"/>
  <c r="M7" i="174" s="1"/>
  <c r="K7" i="174"/>
  <c r="M6" i="174"/>
  <c r="L6" i="174"/>
  <c r="K6" i="174"/>
  <c r="L5" i="174"/>
  <c r="M5" i="174" s="1"/>
  <c r="K5" i="174"/>
  <c r="M4" i="174"/>
  <c r="L4" i="174"/>
  <c r="K4" i="174"/>
  <c r="K58" i="174" s="1"/>
  <c r="K23" i="173"/>
  <c r="L23" i="173" s="1"/>
  <c r="M23" i="173" s="1"/>
  <c r="K22" i="173"/>
  <c r="K21" i="173"/>
  <c r="K20" i="173"/>
  <c r="K19" i="173"/>
  <c r="K58" i="173" s="1"/>
  <c r="K18" i="173"/>
  <c r="L18" i="173" s="1"/>
  <c r="M18" i="173" s="1"/>
  <c r="K15" i="173"/>
  <c r="K14" i="173"/>
  <c r="K13" i="173"/>
  <c r="K12" i="173"/>
  <c r="K11" i="173"/>
  <c r="K10" i="173"/>
  <c r="K9" i="173"/>
  <c r="K8" i="173"/>
  <c r="K7" i="173"/>
  <c r="K6" i="173"/>
  <c r="K5" i="173"/>
  <c r="L5" i="173" s="1"/>
  <c r="M5" i="173" s="1"/>
  <c r="K4" i="173"/>
  <c r="L4" i="173" s="1"/>
  <c r="K5" i="172"/>
  <c r="K4" i="172"/>
  <c r="L4" i="172" s="1"/>
  <c r="M4" i="172" s="1"/>
  <c r="AE58" i="173"/>
  <c r="AD58" i="173"/>
  <c r="AC58" i="173"/>
  <c r="AB58" i="173"/>
  <c r="AA58" i="173"/>
  <c r="Z58" i="173"/>
  <c r="Y58" i="173"/>
  <c r="X58" i="173"/>
  <c r="W58" i="173"/>
  <c r="V58" i="173"/>
  <c r="U58" i="173"/>
  <c r="T58" i="173"/>
  <c r="S58" i="173"/>
  <c r="R58" i="173"/>
  <c r="Q58" i="173"/>
  <c r="P58" i="173"/>
  <c r="O58" i="173"/>
  <c r="N58" i="173"/>
  <c r="M57" i="173"/>
  <c r="L57" i="173"/>
  <c r="K57" i="173"/>
  <c r="M56" i="173"/>
  <c r="L56" i="173"/>
  <c r="K56" i="173"/>
  <c r="M55" i="173"/>
  <c r="L55" i="173"/>
  <c r="K55" i="173"/>
  <c r="M54" i="173"/>
  <c r="L54" i="173"/>
  <c r="K54" i="173"/>
  <c r="M53" i="173"/>
  <c r="L53" i="173"/>
  <c r="K53" i="173"/>
  <c r="M52" i="173"/>
  <c r="L52" i="173"/>
  <c r="K52" i="173"/>
  <c r="M51" i="173"/>
  <c r="L51" i="173"/>
  <c r="K51" i="173"/>
  <c r="M50" i="173"/>
  <c r="L50" i="173"/>
  <c r="K50" i="173"/>
  <c r="M49" i="173"/>
  <c r="L49" i="173"/>
  <c r="K49" i="173"/>
  <c r="M48" i="173"/>
  <c r="L48" i="173"/>
  <c r="K48" i="173"/>
  <c r="M47" i="173"/>
  <c r="L47" i="173"/>
  <c r="K47" i="173"/>
  <c r="M46" i="173"/>
  <c r="L46" i="173"/>
  <c r="K46" i="173"/>
  <c r="M45" i="173"/>
  <c r="L45" i="173"/>
  <c r="K45" i="173"/>
  <c r="M44" i="173"/>
  <c r="L44" i="173"/>
  <c r="K44" i="173"/>
  <c r="M43" i="173"/>
  <c r="L43" i="173"/>
  <c r="K43" i="173"/>
  <c r="M42" i="173"/>
  <c r="L42" i="173"/>
  <c r="K42" i="173"/>
  <c r="M41" i="173"/>
  <c r="L41" i="173"/>
  <c r="K41" i="173"/>
  <c r="M40" i="173"/>
  <c r="L40" i="173"/>
  <c r="K40" i="173"/>
  <c r="M39" i="173"/>
  <c r="L39" i="173"/>
  <c r="K39" i="173"/>
  <c r="M38" i="173"/>
  <c r="L38" i="173"/>
  <c r="K38" i="173"/>
  <c r="M37" i="173"/>
  <c r="L37" i="173"/>
  <c r="K37" i="173"/>
  <c r="M36" i="173"/>
  <c r="L36" i="173"/>
  <c r="K36" i="173"/>
  <c r="M35" i="173"/>
  <c r="L35" i="173"/>
  <c r="K35" i="173"/>
  <c r="M34" i="173"/>
  <c r="L34" i="173"/>
  <c r="K34" i="173"/>
  <c r="M33" i="173"/>
  <c r="L33" i="173"/>
  <c r="K33" i="173"/>
  <c r="M32" i="173"/>
  <c r="L32" i="173"/>
  <c r="K32" i="173"/>
  <c r="M31" i="173"/>
  <c r="L31" i="173"/>
  <c r="K31" i="173"/>
  <c r="M30" i="173"/>
  <c r="L30" i="173"/>
  <c r="K30" i="173"/>
  <c r="M29" i="173"/>
  <c r="L29" i="173"/>
  <c r="K29" i="173"/>
  <c r="M28" i="173"/>
  <c r="L28" i="173"/>
  <c r="K28" i="173"/>
  <c r="M27" i="173"/>
  <c r="L27" i="173"/>
  <c r="K27" i="173"/>
  <c r="M26" i="173"/>
  <c r="L26" i="173"/>
  <c r="K26" i="173"/>
  <c r="M25" i="173"/>
  <c r="L25" i="173"/>
  <c r="K25" i="173"/>
  <c r="M24" i="173"/>
  <c r="L24" i="173"/>
  <c r="K24" i="173"/>
  <c r="L22" i="173"/>
  <c r="M22" i="173" s="1"/>
  <c r="L21" i="173"/>
  <c r="M21" i="173" s="1"/>
  <c r="L20" i="173"/>
  <c r="M20" i="173" s="1"/>
  <c r="L17" i="173"/>
  <c r="M17" i="173" s="1"/>
  <c r="K17" i="173"/>
  <c r="M16" i="173"/>
  <c r="L16" i="173"/>
  <c r="K16" i="173"/>
  <c r="L15" i="173"/>
  <c r="M15" i="173" s="1"/>
  <c r="L14" i="173"/>
  <c r="M14" i="173" s="1"/>
  <c r="L13" i="173"/>
  <c r="M13" i="173" s="1"/>
  <c r="L12" i="173"/>
  <c r="M12" i="173" s="1"/>
  <c r="L11" i="173"/>
  <c r="M11" i="173" s="1"/>
  <c r="L10" i="173"/>
  <c r="M10" i="173" s="1"/>
  <c r="L9" i="173"/>
  <c r="M9" i="173" s="1"/>
  <c r="L8" i="173"/>
  <c r="M8" i="173" s="1"/>
  <c r="L7" i="173"/>
  <c r="M7" i="173" s="1"/>
  <c r="L6" i="173"/>
  <c r="M6" i="173" s="1"/>
  <c r="K15" i="172"/>
  <c r="K14" i="172"/>
  <c r="L14" i="172" s="1"/>
  <c r="M14" i="172" s="1"/>
  <c r="K13" i="172"/>
  <c r="K12" i="172"/>
  <c r="K11" i="172"/>
  <c r="K10" i="172"/>
  <c r="K58" i="172" s="1"/>
  <c r="K9" i="172"/>
  <c r="K8" i="172"/>
  <c r="AE58" i="172"/>
  <c r="AD58" i="172"/>
  <c r="AC58" i="172"/>
  <c r="AB58" i="172"/>
  <c r="AA58" i="172"/>
  <c r="Z58" i="172"/>
  <c r="Y58" i="172"/>
  <c r="X58" i="172"/>
  <c r="W58" i="172"/>
  <c r="V58" i="172"/>
  <c r="U58" i="172"/>
  <c r="T58" i="172"/>
  <c r="S58" i="172"/>
  <c r="R58" i="172"/>
  <c r="Q58" i="172"/>
  <c r="P58" i="172"/>
  <c r="O58" i="172"/>
  <c r="N58" i="172"/>
  <c r="M57" i="172"/>
  <c r="L57" i="172"/>
  <c r="K57" i="172"/>
  <c r="L56" i="172"/>
  <c r="M56" i="172" s="1"/>
  <c r="K56" i="172"/>
  <c r="M55" i="172"/>
  <c r="L55" i="172"/>
  <c r="K55" i="172"/>
  <c r="L54" i="172"/>
  <c r="M54" i="172" s="1"/>
  <c r="K54" i="172"/>
  <c r="M53" i="172"/>
  <c r="L53" i="172"/>
  <c r="K53" i="172"/>
  <c r="L52" i="172"/>
  <c r="M52" i="172" s="1"/>
  <c r="K52" i="172"/>
  <c r="M51" i="172"/>
  <c r="L51" i="172"/>
  <c r="K51" i="172"/>
  <c r="L50" i="172"/>
  <c r="M50" i="172" s="1"/>
  <c r="K50" i="172"/>
  <c r="M49" i="172"/>
  <c r="L49" i="172"/>
  <c r="K49" i="172"/>
  <c r="L48" i="172"/>
  <c r="M48" i="172" s="1"/>
  <c r="K48" i="172"/>
  <c r="M47" i="172"/>
  <c r="L47" i="172"/>
  <c r="K47" i="172"/>
  <c r="L46" i="172"/>
  <c r="M46" i="172" s="1"/>
  <c r="K46" i="172"/>
  <c r="M45" i="172"/>
  <c r="L45" i="172"/>
  <c r="K45" i="172"/>
  <c r="L44" i="172"/>
  <c r="M44" i="172" s="1"/>
  <c r="K44" i="172"/>
  <c r="M43" i="172"/>
  <c r="L43" i="172"/>
  <c r="K43" i="172"/>
  <c r="L42" i="172"/>
  <c r="M42" i="172" s="1"/>
  <c r="K42" i="172"/>
  <c r="M41" i="172"/>
  <c r="L41" i="172"/>
  <c r="K41" i="172"/>
  <c r="L40" i="172"/>
  <c r="M40" i="172" s="1"/>
  <c r="K40" i="172"/>
  <c r="M39" i="172"/>
  <c r="L39" i="172"/>
  <c r="K39" i="172"/>
  <c r="L38" i="172"/>
  <c r="M38" i="172" s="1"/>
  <c r="K38" i="172"/>
  <c r="M37" i="172"/>
  <c r="L37" i="172"/>
  <c r="K37" i="172"/>
  <c r="L36" i="172"/>
  <c r="M36" i="172" s="1"/>
  <c r="K36" i="172"/>
  <c r="M35" i="172"/>
  <c r="L35" i="172"/>
  <c r="K35" i="172"/>
  <c r="L34" i="172"/>
  <c r="M34" i="172" s="1"/>
  <c r="K34" i="172"/>
  <c r="M33" i="172"/>
  <c r="L33" i="172"/>
  <c r="K33" i="172"/>
  <c r="L32" i="172"/>
  <c r="M32" i="172" s="1"/>
  <c r="K32" i="172"/>
  <c r="M31" i="172"/>
  <c r="L31" i="172"/>
  <c r="K31" i="172"/>
  <c r="L30" i="172"/>
  <c r="M30" i="172" s="1"/>
  <c r="K30" i="172"/>
  <c r="M29" i="172"/>
  <c r="L29" i="172"/>
  <c r="K29" i="172"/>
  <c r="L28" i="172"/>
  <c r="M28" i="172" s="1"/>
  <c r="K28" i="172"/>
  <c r="M27" i="172"/>
  <c r="L27" i="172"/>
  <c r="K27" i="172"/>
  <c r="L26" i="172"/>
  <c r="M26" i="172" s="1"/>
  <c r="K26" i="172"/>
  <c r="M25" i="172"/>
  <c r="L25" i="172"/>
  <c r="K25" i="172"/>
  <c r="L24" i="172"/>
  <c r="M24" i="172" s="1"/>
  <c r="K24" i="172"/>
  <c r="M23" i="172"/>
  <c r="L23" i="172"/>
  <c r="K23" i="172"/>
  <c r="L22" i="172"/>
  <c r="M22" i="172" s="1"/>
  <c r="K22" i="172"/>
  <c r="M21" i="172"/>
  <c r="L21" i="172"/>
  <c r="K21" i="172"/>
  <c r="L20" i="172"/>
  <c r="M20" i="172" s="1"/>
  <c r="K20" i="172"/>
  <c r="M19" i="172"/>
  <c r="L19" i="172"/>
  <c r="K19" i="172"/>
  <c r="L18" i="172"/>
  <c r="M18" i="172" s="1"/>
  <c r="K18" i="172"/>
  <c r="M17" i="172"/>
  <c r="L17" i="172"/>
  <c r="K17" i="172"/>
  <c r="L16" i="172"/>
  <c r="M16" i="172" s="1"/>
  <c r="K16" i="172"/>
  <c r="M15" i="172"/>
  <c r="L15" i="172"/>
  <c r="L13" i="172"/>
  <c r="M13" i="172" s="1"/>
  <c r="L12" i="172"/>
  <c r="M12" i="172" s="1"/>
  <c r="L11" i="172"/>
  <c r="M11" i="172" s="1"/>
  <c r="L10" i="172"/>
  <c r="M10" i="172" s="1"/>
  <c r="L9" i="172"/>
  <c r="M9" i="172" s="1"/>
  <c r="L8" i="172"/>
  <c r="M8" i="172" s="1"/>
  <c r="M7" i="172"/>
  <c r="L7" i="172"/>
  <c r="K7" i="172"/>
  <c r="L6" i="172"/>
  <c r="M6" i="172" s="1"/>
  <c r="K6" i="172"/>
  <c r="L5" i="172"/>
  <c r="M5" i="172" s="1"/>
  <c r="K5" i="171"/>
  <c r="L5" i="171" s="1"/>
  <c r="M5" i="171" s="1"/>
  <c r="K4" i="171"/>
  <c r="K58" i="171" s="1"/>
  <c r="AE58" i="171"/>
  <c r="AD58" i="171"/>
  <c r="AC58" i="171"/>
  <c r="AB58" i="171"/>
  <c r="AA58" i="171"/>
  <c r="Z58" i="171"/>
  <c r="Y58" i="171"/>
  <c r="X58" i="171"/>
  <c r="W58" i="171"/>
  <c r="V58" i="171"/>
  <c r="U58" i="171"/>
  <c r="T58" i="171"/>
  <c r="S58" i="171"/>
  <c r="R58" i="171"/>
  <c r="Q58" i="171"/>
  <c r="P58" i="171"/>
  <c r="O58" i="171"/>
  <c r="N58" i="171"/>
  <c r="L57" i="171"/>
  <c r="M57" i="171" s="1"/>
  <c r="K57" i="171"/>
  <c r="M56" i="171"/>
  <c r="L56" i="171"/>
  <c r="K56" i="171"/>
  <c r="L55" i="171"/>
  <c r="M55" i="171" s="1"/>
  <c r="K55" i="171"/>
  <c r="M54" i="171"/>
  <c r="L54" i="171"/>
  <c r="K54" i="171"/>
  <c r="L53" i="171"/>
  <c r="M53" i="171" s="1"/>
  <c r="K53" i="171"/>
  <c r="M52" i="171"/>
  <c r="L52" i="171"/>
  <c r="K52" i="171"/>
  <c r="L51" i="171"/>
  <c r="M51" i="171" s="1"/>
  <c r="K51" i="171"/>
  <c r="M50" i="171"/>
  <c r="L50" i="171"/>
  <c r="K50" i="171"/>
  <c r="L49" i="171"/>
  <c r="M49" i="171" s="1"/>
  <c r="K49" i="171"/>
  <c r="M48" i="171"/>
  <c r="L48" i="171"/>
  <c r="K48" i="171"/>
  <c r="L47" i="171"/>
  <c r="M47" i="171" s="1"/>
  <c r="K47" i="171"/>
  <c r="M46" i="171"/>
  <c r="L46" i="171"/>
  <c r="K46" i="171"/>
  <c r="L45" i="171"/>
  <c r="M45" i="171" s="1"/>
  <c r="K45" i="171"/>
  <c r="M44" i="171"/>
  <c r="L44" i="171"/>
  <c r="K44" i="171"/>
  <c r="L43" i="171"/>
  <c r="M43" i="171" s="1"/>
  <c r="K43" i="171"/>
  <c r="M42" i="171"/>
  <c r="L42" i="171"/>
  <c r="K42" i="171"/>
  <c r="L41" i="171"/>
  <c r="M41" i="171" s="1"/>
  <c r="K41" i="171"/>
  <c r="M40" i="171"/>
  <c r="L40" i="171"/>
  <c r="K40" i="171"/>
  <c r="L39" i="171"/>
  <c r="M39" i="171" s="1"/>
  <c r="K39" i="171"/>
  <c r="M38" i="171"/>
  <c r="L38" i="171"/>
  <c r="K38" i="171"/>
  <c r="L37" i="171"/>
  <c r="M37" i="171" s="1"/>
  <c r="K37" i="171"/>
  <c r="M36" i="171"/>
  <c r="L36" i="171"/>
  <c r="K36" i="171"/>
  <c r="L35" i="171"/>
  <c r="M35" i="171" s="1"/>
  <c r="K35" i="171"/>
  <c r="M34" i="171"/>
  <c r="L34" i="171"/>
  <c r="K34" i="171"/>
  <c r="L33" i="171"/>
  <c r="M33" i="171" s="1"/>
  <c r="K33" i="171"/>
  <c r="M32" i="171"/>
  <c r="L32" i="171"/>
  <c r="K32" i="171"/>
  <c r="L31" i="171"/>
  <c r="M31" i="171" s="1"/>
  <c r="K31" i="171"/>
  <c r="M30" i="171"/>
  <c r="L30" i="171"/>
  <c r="K30" i="171"/>
  <c r="L29" i="171"/>
  <c r="M29" i="171" s="1"/>
  <c r="K29" i="171"/>
  <c r="M28" i="171"/>
  <c r="L28" i="171"/>
  <c r="K28" i="171"/>
  <c r="L27" i="171"/>
  <c r="M27" i="171" s="1"/>
  <c r="K27" i="171"/>
  <c r="M26" i="171"/>
  <c r="L26" i="171"/>
  <c r="K26" i="171"/>
  <c r="L25" i="171"/>
  <c r="M25" i="171" s="1"/>
  <c r="K25" i="171"/>
  <c r="M24" i="171"/>
  <c r="L24" i="171"/>
  <c r="K24" i="171"/>
  <c r="L23" i="171"/>
  <c r="M23" i="171" s="1"/>
  <c r="K23" i="171"/>
  <c r="M22" i="171"/>
  <c r="L22" i="171"/>
  <c r="K22" i="171"/>
  <c r="L21" i="171"/>
  <c r="M21" i="171" s="1"/>
  <c r="K21" i="171"/>
  <c r="M20" i="171"/>
  <c r="L20" i="171"/>
  <c r="K20" i="171"/>
  <c r="L19" i="171"/>
  <c r="M19" i="171" s="1"/>
  <c r="K19" i="171"/>
  <c r="M18" i="171"/>
  <c r="L18" i="171"/>
  <c r="K18" i="171"/>
  <c r="L17" i="171"/>
  <c r="M17" i="171" s="1"/>
  <c r="K17" i="171"/>
  <c r="M16" i="171"/>
  <c r="L16" i="171"/>
  <c r="K16" i="171"/>
  <c r="L15" i="171"/>
  <c r="M15" i="171" s="1"/>
  <c r="K15" i="171"/>
  <c r="M14" i="171"/>
  <c r="L14" i="171"/>
  <c r="K14" i="171"/>
  <c r="L13" i="171"/>
  <c r="M13" i="171" s="1"/>
  <c r="K13" i="171"/>
  <c r="M12" i="171"/>
  <c r="L12" i="171"/>
  <c r="K12" i="171"/>
  <c r="L11" i="171"/>
  <c r="M11" i="171" s="1"/>
  <c r="K11" i="171"/>
  <c r="M10" i="171"/>
  <c r="L10" i="171"/>
  <c r="K10" i="171"/>
  <c r="L9" i="171"/>
  <c r="M9" i="171" s="1"/>
  <c r="K9" i="171"/>
  <c r="M8" i="171"/>
  <c r="L8" i="171"/>
  <c r="K8" i="171"/>
  <c r="L7" i="171"/>
  <c r="M7" i="171" s="1"/>
  <c r="K7" i="171"/>
  <c r="M6" i="171"/>
  <c r="L6" i="171"/>
  <c r="K6" i="171"/>
  <c r="L4" i="171"/>
  <c r="M4" i="171" s="1"/>
  <c r="K5" i="170"/>
  <c r="K4" i="170"/>
  <c r="AE58" i="170"/>
  <c r="AD58" i="170"/>
  <c r="AC58" i="170"/>
  <c r="AB58" i="170"/>
  <c r="AA58" i="170"/>
  <c r="Z58" i="170"/>
  <c r="Y58" i="170"/>
  <c r="X58" i="170"/>
  <c r="W58" i="170"/>
  <c r="V58" i="170"/>
  <c r="U58" i="170"/>
  <c r="T58" i="170"/>
  <c r="S58" i="170"/>
  <c r="R58" i="170"/>
  <c r="Q58" i="170"/>
  <c r="P58" i="170"/>
  <c r="O58" i="170"/>
  <c r="N58" i="170"/>
  <c r="K57" i="170"/>
  <c r="L57" i="170" s="1"/>
  <c r="M57" i="170" s="1"/>
  <c r="K56" i="170"/>
  <c r="L56" i="170" s="1"/>
  <c r="M56" i="170" s="1"/>
  <c r="K55" i="170"/>
  <c r="L55" i="170" s="1"/>
  <c r="M55" i="170" s="1"/>
  <c r="K54" i="170"/>
  <c r="L54" i="170" s="1"/>
  <c r="M54" i="170" s="1"/>
  <c r="K53" i="170"/>
  <c r="L53" i="170" s="1"/>
  <c r="M53" i="170" s="1"/>
  <c r="K52" i="170"/>
  <c r="L52" i="170" s="1"/>
  <c r="M52" i="170" s="1"/>
  <c r="K51" i="170"/>
  <c r="L51" i="170" s="1"/>
  <c r="M51" i="170" s="1"/>
  <c r="K50" i="170"/>
  <c r="L50" i="170" s="1"/>
  <c r="M50" i="170" s="1"/>
  <c r="K49" i="170"/>
  <c r="L49" i="170" s="1"/>
  <c r="M49" i="170" s="1"/>
  <c r="K48" i="170"/>
  <c r="L48" i="170" s="1"/>
  <c r="M48" i="170" s="1"/>
  <c r="K47" i="170"/>
  <c r="L47" i="170" s="1"/>
  <c r="M47" i="170" s="1"/>
  <c r="K46" i="170"/>
  <c r="L46" i="170" s="1"/>
  <c r="M46" i="170" s="1"/>
  <c r="K45" i="170"/>
  <c r="L45" i="170" s="1"/>
  <c r="M45" i="170" s="1"/>
  <c r="K44" i="170"/>
  <c r="L44" i="170" s="1"/>
  <c r="M44" i="170" s="1"/>
  <c r="K43" i="170"/>
  <c r="L43" i="170" s="1"/>
  <c r="M43" i="170" s="1"/>
  <c r="K42" i="170"/>
  <c r="L42" i="170" s="1"/>
  <c r="M42" i="170" s="1"/>
  <c r="K41" i="170"/>
  <c r="L41" i="170" s="1"/>
  <c r="M41" i="170" s="1"/>
  <c r="K40" i="170"/>
  <c r="L40" i="170" s="1"/>
  <c r="M40" i="170" s="1"/>
  <c r="K39" i="170"/>
  <c r="L39" i="170" s="1"/>
  <c r="M39" i="170" s="1"/>
  <c r="K38" i="170"/>
  <c r="L38" i="170" s="1"/>
  <c r="M38" i="170" s="1"/>
  <c r="K37" i="170"/>
  <c r="L37" i="170" s="1"/>
  <c r="M37" i="170" s="1"/>
  <c r="K36" i="170"/>
  <c r="L36" i="170" s="1"/>
  <c r="M36" i="170" s="1"/>
  <c r="K35" i="170"/>
  <c r="L35" i="170" s="1"/>
  <c r="M35" i="170" s="1"/>
  <c r="K34" i="170"/>
  <c r="L34" i="170" s="1"/>
  <c r="M34" i="170" s="1"/>
  <c r="K33" i="170"/>
  <c r="L33" i="170" s="1"/>
  <c r="M33" i="170" s="1"/>
  <c r="K32" i="170"/>
  <c r="L32" i="170" s="1"/>
  <c r="M32" i="170" s="1"/>
  <c r="K31" i="170"/>
  <c r="L31" i="170" s="1"/>
  <c r="M31" i="170" s="1"/>
  <c r="K30" i="170"/>
  <c r="L30" i="170" s="1"/>
  <c r="M30" i="170" s="1"/>
  <c r="K29" i="170"/>
  <c r="L29" i="170" s="1"/>
  <c r="M29" i="170" s="1"/>
  <c r="K28" i="170"/>
  <c r="L28" i="170" s="1"/>
  <c r="M28" i="170" s="1"/>
  <c r="K27" i="170"/>
  <c r="L27" i="170" s="1"/>
  <c r="M27" i="170" s="1"/>
  <c r="K26" i="170"/>
  <c r="L26" i="170" s="1"/>
  <c r="M26" i="170" s="1"/>
  <c r="K25" i="170"/>
  <c r="L25" i="170" s="1"/>
  <c r="M25" i="170" s="1"/>
  <c r="K24" i="170"/>
  <c r="L24" i="170" s="1"/>
  <c r="M24" i="170" s="1"/>
  <c r="K23" i="170"/>
  <c r="L23" i="170" s="1"/>
  <c r="M23" i="170" s="1"/>
  <c r="K22" i="170"/>
  <c r="L22" i="170" s="1"/>
  <c r="M22" i="170" s="1"/>
  <c r="K21" i="170"/>
  <c r="L21" i="170" s="1"/>
  <c r="M21" i="170" s="1"/>
  <c r="K20" i="170"/>
  <c r="L20" i="170" s="1"/>
  <c r="M20" i="170" s="1"/>
  <c r="K19" i="170"/>
  <c r="L19" i="170" s="1"/>
  <c r="M19" i="170" s="1"/>
  <c r="K18" i="170"/>
  <c r="L18" i="170" s="1"/>
  <c r="M18" i="170" s="1"/>
  <c r="K17" i="170"/>
  <c r="L17" i="170" s="1"/>
  <c r="M17" i="170" s="1"/>
  <c r="K16" i="170"/>
  <c r="L16" i="170" s="1"/>
  <c r="M16" i="170" s="1"/>
  <c r="K15" i="170"/>
  <c r="L15" i="170" s="1"/>
  <c r="M15" i="170" s="1"/>
  <c r="K14" i="170"/>
  <c r="L14" i="170" s="1"/>
  <c r="M14" i="170" s="1"/>
  <c r="K13" i="170"/>
  <c r="L13" i="170" s="1"/>
  <c r="M13" i="170" s="1"/>
  <c r="K12" i="170"/>
  <c r="L12" i="170" s="1"/>
  <c r="M12" i="170" s="1"/>
  <c r="K11" i="170"/>
  <c r="L11" i="170" s="1"/>
  <c r="M11" i="170" s="1"/>
  <c r="K10" i="170"/>
  <c r="L10" i="170" s="1"/>
  <c r="M10" i="170" s="1"/>
  <c r="K9" i="170"/>
  <c r="L9" i="170" s="1"/>
  <c r="M9" i="170" s="1"/>
  <c r="K8" i="170"/>
  <c r="L8" i="170" s="1"/>
  <c r="M8" i="170" s="1"/>
  <c r="K7" i="170"/>
  <c r="L7" i="170" s="1"/>
  <c r="M7" i="170" s="1"/>
  <c r="K6" i="170"/>
  <c r="L6" i="170" s="1"/>
  <c r="M6" i="170" s="1"/>
  <c r="L5" i="170"/>
  <c r="M5" i="170" s="1"/>
  <c r="L4" i="170"/>
  <c r="K5" i="169"/>
  <c r="K4" i="169"/>
  <c r="K7" i="169"/>
  <c r="K6" i="169"/>
  <c r="L6" i="169" s="1"/>
  <c r="M6" i="169" s="1"/>
  <c r="AE58" i="169"/>
  <c r="AD58" i="169"/>
  <c r="AC58" i="169"/>
  <c r="AB58" i="169"/>
  <c r="AA58" i="169"/>
  <c r="Z58" i="169"/>
  <c r="Y58" i="169"/>
  <c r="X58" i="169"/>
  <c r="W58" i="169"/>
  <c r="V58" i="169"/>
  <c r="U58" i="169"/>
  <c r="T58" i="169"/>
  <c r="S58" i="169"/>
  <c r="R58" i="169"/>
  <c r="Q58" i="169"/>
  <c r="P58" i="169"/>
  <c r="O58" i="169"/>
  <c r="N58" i="169"/>
  <c r="K57" i="169"/>
  <c r="L57" i="169" s="1"/>
  <c r="M57" i="169" s="1"/>
  <c r="K56" i="169"/>
  <c r="L56" i="169" s="1"/>
  <c r="M56" i="169" s="1"/>
  <c r="K55" i="169"/>
  <c r="L55" i="169" s="1"/>
  <c r="M55" i="169" s="1"/>
  <c r="K54" i="169"/>
  <c r="L54" i="169" s="1"/>
  <c r="M54" i="169" s="1"/>
  <c r="K53" i="169"/>
  <c r="L53" i="169" s="1"/>
  <c r="M53" i="169" s="1"/>
  <c r="K52" i="169"/>
  <c r="L52" i="169" s="1"/>
  <c r="M52" i="169" s="1"/>
  <c r="K51" i="169"/>
  <c r="L51" i="169" s="1"/>
  <c r="M51" i="169" s="1"/>
  <c r="K50" i="169"/>
  <c r="L50" i="169" s="1"/>
  <c r="M50" i="169" s="1"/>
  <c r="K49" i="169"/>
  <c r="L49" i="169" s="1"/>
  <c r="M49" i="169" s="1"/>
  <c r="K48" i="169"/>
  <c r="L48" i="169" s="1"/>
  <c r="M48" i="169" s="1"/>
  <c r="K47" i="169"/>
  <c r="L47" i="169" s="1"/>
  <c r="M47" i="169" s="1"/>
  <c r="K46" i="169"/>
  <c r="L46" i="169" s="1"/>
  <c r="M46" i="169" s="1"/>
  <c r="K45" i="169"/>
  <c r="L45" i="169" s="1"/>
  <c r="M45" i="169" s="1"/>
  <c r="K44" i="169"/>
  <c r="L44" i="169" s="1"/>
  <c r="M44" i="169" s="1"/>
  <c r="K43" i="169"/>
  <c r="L43" i="169" s="1"/>
  <c r="M43" i="169" s="1"/>
  <c r="K42" i="169"/>
  <c r="L42" i="169" s="1"/>
  <c r="M42" i="169" s="1"/>
  <c r="K41" i="169"/>
  <c r="L41" i="169" s="1"/>
  <c r="M41" i="169" s="1"/>
  <c r="K40" i="169"/>
  <c r="L40" i="169" s="1"/>
  <c r="M40" i="169" s="1"/>
  <c r="K39" i="169"/>
  <c r="L39" i="169" s="1"/>
  <c r="M39" i="169" s="1"/>
  <c r="K38" i="169"/>
  <c r="L38" i="169" s="1"/>
  <c r="M38" i="169" s="1"/>
  <c r="K37" i="169"/>
  <c r="L37" i="169" s="1"/>
  <c r="M37" i="169" s="1"/>
  <c r="K36" i="169"/>
  <c r="L36" i="169" s="1"/>
  <c r="M36" i="169" s="1"/>
  <c r="K35" i="169"/>
  <c r="L35" i="169" s="1"/>
  <c r="M35" i="169" s="1"/>
  <c r="K34" i="169"/>
  <c r="L34" i="169" s="1"/>
  <c r="M34" i="169" s="1"/>
  <c r="K33" i="169"/>
  <c r="L33" i="169" s="1"/>
  <c r="M33" i="169" s="1"/>
  <c r="K32" i="169"/>
  <c r="L32" i="169" s="1"/>
  <c r="M32" i="169" s="1"/>
  <c r="K31" i="169"/>
  <c r="L31" i="169" s="1"/>
  <c r="M31" i="169" s="1"/>
  <c r="K30" i="169"/>
  <c r="L30" i="169" s="1"/>
  <c r="M30" i="169" s="1"/>
  <c r="K29" i="169"/>
  <c r="L29" i="169" s="1"/>
  <c r="M29" i="169" s="1"/>
  <c r="K28" i="169"/>
  <c r="L28" i="169" s="1"/>
  <c r="M28" i="169" s="1"/>
  <c r="K27" i="169"/>
  <c r="L27" i="169" s="1"/>
  <c r="M27" i="169" s="1"/>
  <c r="K26" i="169"/>
  <c r="L26" i="169" s="1"/>
  <c r="M26" i="169" s="1"/>
  <c r="K25" i="169"/>
  <c r="L25" i="169" s="1"/>
  <c r="M25" i="169" s="1"/>
  <c r="K24" i="169"/>
  <c r="L24" i="169" s="1"/>
  <c r="M24" i="169" s="1"/>
  <c r="K23" i="169"/>
  <c r="L23" i="169" s="1"/>
  <c r="M23" i="169" s="1"/>
  <c r="K22" i="169"/>
  <c r="L22" i="169" s="1"/>
  <c r="M22" i="169" s="1"/>
  <c r="K21" i="169"/>
  <c r="L21" i="169" s="1"/>
  <c r="M21" i="169" s="1"/>
  <c r="K20" i="169"/>
  <c r="L20" i="169" s="1"/>
  <c r="M20" i="169" s="1"/>
  <c r="K19" i="169"/>
  <c r="L19" i="169" s="1"/>
  <c r="M19" i="169" s="1"/>
  <c r="K18" i="169"/>
  <c r="L18" i="169" s="1"/>
  <c r="M18" i="169" s="1"/>
  <c r="K17" i="169"/>
  <c r="L17" i="169" s="1"/>
  <c r="M17" i="169" s="1"/>
  <c r="K16" i="169"/>
  <c r="L16" i="169" s="1"/>
  <c r="M16" i="169" s="1"/>
  <c r="K15" i="169"/>
  <c r="L15" i="169" s="1"/>
  <c r="M15" i="169" s="1"/>
  <c r="K14" i="169"/>
  <c r="L14" i="169" s="1"/>
  <c r="M14" i="169" s="1"/>
  <c r="K13" i="169"/>
  <c r="L13" i="169" s="1"/>
  <c r="M13" i="169" s="1"/>
  <c r="K12" i="169"/>
  <c r="L12" i="169" s="1"/>
  <c r="M12" i="169" s="1"/>
  <c r="K11" i="169"/>
  <c r="L11" i="169" s="1"/>
  <c r="M11" i="169" s="1"/>
  <c r="K10" i="169"/>
  <c r="L10" i="169" s="1"/>
  <c r="M10" i="169" s="1"/>
  <c r="K9" i="169"/>
  <c r="L9" i="169" s="1"/>
  <c r="M9" i="169" s="1"/>
  <c r="K8" i="169"/>
  <c r="L8" i="169" s="1"/>
  <c r="M8" i="169" s="1"/>
  <c r="L7" i="169"/>
  <c r="M7" i="169" s="1"/>
  <c r="L5" i="169"/>
  <c r="M5" i="169" s="1"/>
  <c r="L4" i="169"/>
  <c r="K7" i="168"/>
  <c r="K6" i="168"/>
  <c r="K5" i="168"/>
  <c r="K4" i="168"/>
  <c r="AE58" i="168"/>
  <c r="AD58" i="168"/>
  <c r="AC58" i="168"/>
  <c r="AB58" i="168"/>
  <c r="AA58" i="168"/>
  <c r="Z58" i="168"/>
  <c r="Y58" i="168"/>
  <c r="X58" i="168"/>
  <c r="W58" i="168"/>
  <c r="V58" i="168"/>
  <c r="U58" i="168"/>
  <c r="T58" i="168"/>
  <c r="S58" i="168"/>
  <c r="R58" i="168"/>
  <c r="Q58" i="168"/>
  <c r="P58" i="168"/>
  <c r="O58" i="168"/>
  <c r="N58" i="168"/>
  <c r="L57" i="168"/>
  <c r="M57" i="168" s="1"/>
  <c r="K57" i="168"/>
  <c r="K56" i="168"/>
  <c r="L56" i="168" s="1"/>
  <c r="M56" i="168" s="1"/>
  <c r="L55" i="168"/>
  <c r="M55" i="168" s="1"/>
  <c r="K55" i="168"/>
  <c r="K54" i="168"/>
  <c r="L54" i="168" s="1"/>
  <c r="M54" i="168" s="1"/>
  <c r="L53" i="168"/>
  <c r="M53" i="168" s="1"/>
  <c r="K53" i="168"/>
  <c r="K52" i="168"/>
  <c r="L52" i="168" s="1"/>
  <c r="M52" i="168" s="1"/>
  <c r="L51" i="168"/>
  <c r="M51" i="168" s="1"/>
  <c r="K51" i="168"/>
  <c r="K50" i="168"/>
  <c r="L50" i="168" s="1"/>
  <c r="M50" i="168" s="1"/>
  <c r="L49" i="168"/>
  <c r="M49" i="168" s="1"/>
  <c r="K49" i="168"/>
  <c r="K48" i="168"/>
  <c r="L48" i="168" s="1"/>
  <c r="M48" i="168" s="1"/>
  <c r="L47" i="168"/>
  <c r="M47" i="168" s="1"/>
  <c r="K47" i="168"/>
  <c r="K46" i="168"/>
  <c r="L46" i="168" s="1"/>
  <c r="M46" i="168" s="1"/>
  <c r="L45" i="168"/>
  <c r="M45" i="168" s="1"/>
  <c r="K45" i="168"/>
  <c r="K44" i="168"/>
  <c r="L44" i="168" s="1"/>
  <c r="M44" i="168" s="1"/>
  <c r="L43" i="168"/>
  <c r="M43" i="168" s="1"/>
  <c r="K43" i="168"/>
  <c r="K42" i="168"/>
  <c r="L42" i="168" s="1"/>
  <c r="M42" i="168" s="1"/>
  <c r="L41" i="168"/>
  <c r="M41" i="168" s="1"/>
  <c r="K41" i="168"/>
  <c r="K40" i="168"/>
  <c r="L40" i="168" s="1"/>
  <c r="M40" i="168" s="1"/>
  <c r="L39" i="168"/>
  <c r="M39" i="168" s="1"/>
  <c r="K39" i="168"/>
  <c r="K38" i="168"/>
  <c r="L38" i="168" s="1"/>
  <c r="M38" i="168" s="1"/>
  <c r="L37" i="168"/>
  <c r="M37" i="168" s="1"/>
  <c r="K37" i="168"/>
  <c r="K36" i="168"/>
  <c r="L36" i="168" s="1"/>
  <c r="M36" i="168" s="1"/>
  <c r="L35" i="168"/>
  <c r="M35" i="168" s="1"/>
  <c r="K35" i="168"/>
  <c r="K34" i="168"/>
  <c r="L34" i="168" s="1"/>
  <c r="M34" i="168" s="1"/>
  <c r="L33" i="168"/>
  <c r="M33" i="168" s="1"/>
  <c r="K33" i="168"/>
  <c r="K32" i="168"/>
  <c r="L32" i="168" s="1"/>
  <c r="M32" i="168" s="1"/>
  <c r="L31" i="168"/>
  <c r="M31" i="168" s="1"/>
  <c r="K31" i="168"/>
  <c r="K30" i="168"/>
  <c r="L30" i="168" s="1"/>
  <c r="M30" i="168" s="1"/>
  <c r="L29" i="168"/>
  <c r="M29" i="168" s="1"/>
  <c r="K29" i="168"/>
  <c r="K28" i="168"/>
  <c r="L28" i="168" s="1"/>
  <c r="M28" i="168" s="1"/>
  <c r="L27" i="168"/>
  <c r="M27" i="168" s="1"/>
  <c r="K27" i="168"/>
  <c r="K26" i="168"/>
  <c r="L26" i="168" s="1"/>
  <c r="M26" i="168" s="1"/>
  <c r="L25" i="168"/>
  <c r="M25" i="168" s="1"/>
  <c r="K25" i="168"/>
  <c r="K24" i="168"/>
  <c r="L24" i="168" s="1"/>
  <c r="M24" i="168" s="1"/>
  <c r="L23" i="168"/>
  <c r="M23" i="168" s="1"/>
  <c r="K23" i="168"/>
  <c r="K22" i="168"/>
  <c r="L22" i="168" s="1"/>
  <c r="M22" i="168" s="1"/>
  <c r="L21" i="168"/>
  <c r="M21" i="168" s="1"/>
  <c r="K21" i="168"/>
  <c r="K20" i="168"/>
  <c r="L20" i="168" s="1"/>
  <c r="M20" i="168" s="1"/>
  <c r="L19" i="168"/>
  <c r="M19" i="168" s="1"/>
  <c r="K19" i="168"/>
  <c r="K18" i="168"/>
  <c r="L18" i="168" s="1"/>
  <c r="M18" i="168" s="1"/>
  <c r="L17" i="168"/>
  <c r="M17" i="168" s="1"/>
  <c r="K17" i="168"/>
  <c r="K16" i="168"/>
  <c r="L16" i="168" s="1"/>
  <c r="M16" i="168" s="1"/>
  <c r="L15" i="168"/>
  <c r="M15" i="168" s="1"/>
  <c r="K15" i="168"/>
  <c r="K14" i="168"/>
  <c r="L14" i="168" s="1"/>
  <c r="M14" i="168" s="1"/>
  <c r="L13" i="168"/>
  <c r="M13" i="168" s="1"/>
  <c r="K13" i="168"/>
  <c r="K12" i="168"/>
  <c r="L12" i="168" s="1"/>
  <c r="M12" i="168" s="1"/>
  <c r="L11" i="168"/>
  <c r="M11" i="168" s="1"/>
  <c r="K11" i="168"/>
  <c r="K10" i="168"/>
  <c r="L10" i="168" s="1"/>
  <c r="M10" i="168" s="1"/>
  <c r="L9" i="168"/>
  <c r="M9" i="168" s="1"/>
  <c r="K9" i="168"/>
  <c r="K8" i="168"/>
  <c r="L8" i="168" s="1"/>
  <c r="M8" i="168" s="1"/>
  <c r="L7" i="168"/>
  <c r="M7" i="168" s="1"/>
  <c r="L6" i="168"/>
  <c r="M6" i="168" s="1"/>
  <c r="L5" i="168"/>
  <c r="M5" i="168" s="1"/>
  <c r="L4" i="168"/>
  <c r="K7" i="167"/>
  <c r="K6" i="167"/>
  <c r="K5" i="167"/>
  <c r="K4" i="167"/>
  <c r="AE58" i="167"/>
  <c r="AD58" i="167"/>
  <c r="AC58" i="167"/>
  <c r="AB58" i="167"/>
  <c r="AA58" i="167"/>
  <c r="Z58" i="167"/>
  <c r="Y58" i="167"/>
  <c r="X58" i="167"/>
  <c r="W58" i="167"/>
  <c r="V58" i="167"/>
  <c r="U58" i="167"/>
  <c r="T58" i="167"/>
  <c r="S58" i="167"/>
  <c r="R58" i="167"/>
  <c r="Q58" i="167"/>
  <c r="P58" i="167"/>
  <c r="O58" i="167"/>
  <c r="N58" i="167"/>
  <c r="L57" i="167"/>
  <c r="M57" i="167" s="1"/>
  <c r="K57" i="167"/>
  <c r="K56" i="167"/>
  <c r="L56" i="167" s="1"/>
  <c r="M56" i="167" s="1"/>
  <c r="L55" i="167"/>
  <c r="M55" i="167" s="1"/>
  <c r="K55" i="167"/>
  <c r="K54" i="167"/>
  <c r="L54" i="167" s="1"/>
  <c r="M54" i="167" s="1"/>
  <c r="L53" i="167"/>
  <c r="M53" i="167" s="1"/>
  <c r="K53" i="167"/>
  <c r="K52" i="167"/>
  <c r="L52" i="167" s="1"/>
  <c r="M52" i="167" s="1"/>
  <c r="L51" i="167"/>
  <c r="M51" i="167" s="1"/>
  <c r="K51" i="167"/>
  <c r="K50" i="167"/>
  <c r="L50" i="167" s="1"/>
  <c r="M50" i="167" s="1"/>
  <c r="L49" i="167"/>
  <c r="M49" i="167" s="1"/>
  <c r="K49" i="167"/>
  <c r="K48" i="167"/>
  <c r="L48" i="167" s="1"/>
  <c r="M48" i="167" s="1"/>
  <c r="L47" i="167"/>
  <c r="M47" i="167" s="1"/>
  <c r="K47" i="167"/>
  <c r="K46" i="167"/>
  <c r="L46" i="167" s="1"/>
  <c r="M46" i="167" s="1"/>
  <c r="L45" i="167"/>
  <c r="M45" i="167" s="1"/>
  <c r="K45" i="167"/>
  <c r="K44" i="167"/>
  <c r="L44" i="167" s="1"/>
  <c r="M44" i="167" s="1"/>
  <c r="L43" i="167"/>
  <c r="M43" i="167" s="1"/>
  <c r="K43" i="167"/>
  <c r="K42" i="167"/>
  <c r="L42" i="167" s="1"/>
  <c r="M42" i="167" s="1"/>
  <c r="L41" i="167"/>
  <c r="M41" i="167" s="1"/>
  <c r="K41" i="167"/>
  <c r="K40" i="167"/>
  <c r="L40" i="167" s="1"/>
  <c r="M40" i="167" s="1"/>
  <c r="L39" i="167"/>
  <c r="M39" i="167" s="1"/>
  <c r="K39" i="167"/>
  <c r="K38" i="167"/>
  <c r="L38" i="167" s="1"/>
  <c r="M38" i="167" s="1"/>
  <c r="L37" i="167"/>
  <c r="M37" i="167" s="1"/>
  <c r="K37" i="167"/>
  <c r="K36" i="167"/>
  <c r="L36" i="167" s="1"/>
  <c r="M36" i="167" s="1"/>
  <c r="L35" i="167"/>
  <c r="M35" i="167" s="1"/>
  <c r="K35" i="167"/>
  <c r="K34" i="167"/>
  <c r="L34" i="167" s="1"/>
  <c r="M34" i="167" s="1"/>
  <c r="L33" i="167"/>
  <c r="M33" i="167" s="1"/>
  <c r="K33" i="167"/>
  <c r="K32" i="167"/>
  <c r="L32" i="167" s="1"/>
  <c r="M32" i="167" s="1"/>
  <c r="L31" i="167"/>
  <c r="M31" i="167" s="1"/>
  <c r="K31" i="167"/>
  <c r="K30" i="167"/>
  <c r="L30" i="167" s="1"/>
  <c r="M30" i="167" s="1"/>
  <c r="L29" i="167"/>
  <c r="M29" i="167" s="1"/>
  <c r="K29" i="167"/>
  <c r="K28" i="167"/>
  <c r="L28" i="167" s="1"/>
  <c r="M28" i="167" s="1"/>
  <c r="L27" i="167"/>
  <c r="M27" i="167" s="1"/>
  <c r="K27" i="167"/>
  <c r="K26" i="167"/>
  <c r="L26" i="167" s="1"/>
  <c r="M26" i="167" s="1"/>
  <c r="L25" i="167"/>
  <c r="M25" i="167" s="1"/>
  <c r="K25" i="167"/>
  <c r="K24" i="167"/>
  <c r="L24" i="167" s="1"/>
  <c r="M24" i="167" s="1"/>
  <c r="L23" i="167"/>
  <c r="M23" i="167" s="1"/>
  <c r="K23" i="167"/>
  <c r="K22" i="167"/>
  <c r="L22" i="167" s="1"/>
  <c r="M22" i="167" s="1"/>
  <c r="L21" i="167"/>
  <c r="M21" i="167" s="1"/>
  <c r="K21" i="167"/>
  <c r="K20" i="167"/>
  <c r="L20" i="167" s="1"/>
  <c r="M20" i="167" s="1"/>
  <c r="L19" i="167"/>
  <c r="M19" i="167" s="1"/>
  <c r="K19" i="167"/>
  <c r="K18" i="167"/>
  <c r="L18" i="167" s="1"/>
  <c r="M18" i="167" s="1"/>
  <c r="L17" i="167"/>
  <c r="M17" i="167" s="1"/>
  <c r="K17" i="167"/>
  <c r="K16" i="167"/>
  <c r="L16" i="167" s="1"/>
  <c r="M16" i="167" s="1"/>
  <c r="L15" i="167"/>
  <c r="M15" i="167" s="1"/>
  <c r="K15" i="167"/>
  <c r="K14" i="167"/>
  <c r="L14" i="167" s="1"/>
  <c r="M14" i="167" s="1"/>
  <c r="L13" i="167"/>
  <c r="M13" i="167" s="1"/>
  <c r="K13" i="167"/>
  <c r="K12" i="167"/>
  <c r="L12" i="167" s="1"/>
  <c r="M12" i="167" s="1"/>
  <c r="L11" i="167"/>
  <c r="M11" i="167" s="1"/>
  <c r="K11" i="167"/>
  <c r="K10" i="167"/>
  <c r="L10" i="167" s="1"/>
  <c r="M10" i="167" s="1"/>
  <c r="L9" i="167"/>
  <c r="M9" i="167" s="1"/>
  <c r="K9" i="167"/>
  <c r="K8" i="167"/>
  <c r="L8" i="167" s="1"/>
  <c r="M8" i="167" s="1"/>
  <c r="L7" i="167"/>
  <c r="M7" i="167" s="1"/>
  <c r="L6" i="167"/>
  <c r="M6" i="167" s="1"/>
  <c r="L5" i="167"/>
  <c r="M5" i="167" s="1"/>
  <c r="L4" i="167"/>
  <c r="K7" i="166"/>
  <c r="L7" i="166" s="1"/>
  <c r="M7" i="166" s="1"/>
  <c r="K6" i="166"/>
  <c r="L6" i="166" s="1"/>
  <c r="M6" i="166" s="1"/>
  <c r="K5" i="166"/>
  <c r="K58" i="166" s="1"/>
  <c r="K4" i="166"/>
  <c r="AE58" i="166"/>
  <c r="AD58" i="166"/>
  <c r="AC58" i="166"/>
  <c r="AB58" i="166"/>
  <c r="AA58" i="166"/>
  <c r="Z58" i="166"/>
  <c r="Y58" i="166"/>
  <c r="X58" i="166"/>
  <c r="W58" i="166"/>
  <c r="V58" i="166"/>
  <c r="U58" i="166"/>
  <c r="T58" i="166"/>
  <c r="S58" i="166"/>
  <c r="R58" i="166"/>
  <c r="Q58" i="166"/>
  <c r="P58" i="166"/>
  <c r="O58" i="166"/>
  <c r="N58" i="166"/>
  <c r="L57" i="166"/>
  <c r="M57" i="166" s="1"/>
  <c r="K57" i="166"/>
  <c r="M56" i="166"/>
  <c r="L56" i="166"/>
  <c r="K56" i="166"/>
  <c r="L55" i="166"/>
  <c r="M55" i="166" s="1"/>
  <c r="K55" i="166"/>
  <c r="M54" i="166"/>
  <c r="L54" i="166"/>
  <c r="K54" i="166"/>
  <c r="L53" i="166"/>
  <c r="M53" i="166" s="1"/>
  <c r="K53" i="166"/>
  <c r="M52" i="166"/>
  <c r="L52" i="166"/>
  <c r="K52" i="166"/>
  <c r="L51" i="166"/>
  <c r="M51" i="166" s="1"/>
  <c r="K51" i="166"/>
  <c r="M50" i="166"/>
  <c r="L50" i="166"/>
  <c r="K50" i="166"/>
  <c r="L49" i="166"/>
  <c r="M49" i="166" s="1"/>
  <c r="K49" i="166"/>
  <c r="M48" i="166"/>
  <c r="L48" i="166"/>
  <c r="K48" i="166"/>
  <c r="L47" i="166"/>
  <c r="M47" i="166" s="1"/>
  <c r="K47" i="166"/>
  <c r="M46" i="166"/>
  <c r="L46" i="166"/>
  <c r="K46" i="166"/>
  <c r="L45" i="166"/>
  <c r="M45" i="166" s="1"/>
  <c r="K45" i="166"/>
  <c r="M44" i="166"/>
  <c r="L44" i="166"/>
  <c r="K44" i="166"/>
  <c r="L43" i="166"/>
  <c r="M43" i="166" s="1"/>
  <c r="K43" i="166"/>
  <c r="M42" i="166"/>
  <c r="L42" i="166"/>
  <c r="K42" i="166"/>
  <c r="L41" i="166"/>
  <c r="M41" i="166" s="1"/>
  <c r="K41" i="166"/>
  <c r="M40" i="166"/>
  <c r="L40" i="166"/>
  <c r="K40" i="166"/>
  <c r="L39" i="166"/>
  <c r="M39" i="166" s="1"/>
  <c r="K39" i="166"/>
  <c r="M38" i="166"/>
  <c r="L38" i="166"/>
  <c r="K38" i="166"/>
  <c r="L37" i="166"/>
  <c r="M37" i="166" s="1"/>
  <c r="K37" i="166"/>
  <c r="M36" i="166"/>
  <c r="L36" i="166"/>
  <c r="K36" i="166"/>
  <c r="L35" i="166"/>
  <c r="M35" i="166" s="1"/>
  <c r="K35" i="166"/>
  <c r="M34" i="166"/>
  <c r="L34" i="166"/>
  <c r="K34" i="166"/>
  <c r="L33" i="166"/>
  <c r="M33" i="166" s="1"/>
  <c r="K33" i="166"/>
  <c r="M32" i="166"/>
  <c r="L32" i="166"/>
  <c r="K32" i="166"/>
  <c r="L31" i="166"/>
  <c r="M31" i="166" s="1"/>
  <c r="K31" i="166"/>
  <c r="M30" i="166"/>
  <c r="L30" i="166"/>
  <c r="K30" i="166"/>
  <c r="L29" i="166"/>
  <c r="M29" i="166" s="1"/>
  <c r="K29" i="166"/>
  <c r="M28" i="166"/>
  <c r="L28" i="166"/>
  <c r="K28" i="166"/>
  <c r="L27" i="166"/>
  <c r="M27" i="166" s="1"/>
  <c r="K27" i="166"/>
  <c r="M26" i="166"/>
  <c r="L26" i="166"/>
  <c r="K26" i="166"/>
  <c r="L25" i="166"/>
  <c r="M25" i="166" s="1"/>
  <c r="K25" i="166"/>
  <c r="M24" i="166"/>
  <c r="L24" i="166"/>
  <c r="K24" i="166"/>
  <c r="L23" i="166"/>
  <c r="M23" i="166" s="1"/>
  <c r="K23" i="166"/>
  <c r="M22" i="166"/>
  <c r="L22" i="166"/>
  <c r="K22" i="166"/>
  <c r="L21" i="166"/>
  <c r="M21" i="166" s="1"/>
  <c r="K21" i="166"/>
  <c r="M20" i="166"/>
  <c r="L20" i="166"/>
  <c r="K20" i="166"/>
  <c r="L19" i="166"/>
  <c r="M19" i="166" s="1"/>
  <c r="K19" i="166"/>
  <c r="M18" i="166"/>
  <c r="L18" i="166"/>
  <c r="K18" i="166"/>
  <c r="L17" i="166"/>
  <c r="M17" i="166" s="1"/>
  <c r="K17" i="166"/>
  <c r="M16" i="166"/>
  <c r="L16" i="166"/>
  <c r="K16" i="166"/>
  <c r="L15" i="166"/>
  <c r="M15" i="166" s="1"/>
  <c r="K15" i="166"/>
  <c r="M14" i="166"/>
  <c r="L14" i="166"/>
  <c r="K14" i="166"/>
  <c r="L13" i="166"/>
  <c r="M13" i="166" s="1"/>
  <c r="K13" i="166"/>
  <c r="M12" i="166"/>
  <c r="L12" i="166"/>
  <c r="K12" i="166"/>
  <c r="L11" i="166"/>
  <c r="M11" i="166" s="1"/>
  <c r="K11" i="166"/>
  <c r="M10" i="166"/>
  <c r="L10" i="166"/>
  <c r="K10" i="166"/>
  <c r="L9" i="166"/>
  <c r="M9" i="166" s="1"/>
  <c r="K9" i="166"/>
  <c r="M8" i="166"/>
  <c r="L8" i="166"/>
  <c r="K8" i="166"/>
  <c r="L5" i="166"/>
  <c r="M5" i="166" s="1"/>
  <c r="L4" i="166"/>
  <c r="M4" i="166" s="1"/>
  <c r="K7" i="165"/>
  <c r="K6" i="165"/>
  <c r="K5" i="165"/>
  <c r="K4" i="165"/>
  <c r="AE58" i="165"/>
  <c r="AD58" i="165"/>
  <c r="AC58" i="165"/>
  <c r="AB58" i="165"/>
  <c r="AA58" i="165"/>
  <c r="Z58" i="165"/>
  <c r="Y58" i="165"/>
  <c r="X58" i="165"/>
  <c r="W58" i="165"/>
  <c r="V58" i="165"/>
  <c r="U58" i="165"/>
  <c r="T58" i="165"/>
  <c r="S58" i="165"/>
  <c r="R58" i="165"/>
  <c r="Q58" i="165"/>
  <c r="P58" i="165"/>
  <c r="O58" i="165"/>
  <c r="N58" i="165"/>
  <c r="K57" i="165"/>
  <c r="L57" i="165" s="1"/>
  <c r="M57" i="165" s="1"/>
  <c r="K56" i="165"/>
  <c r="L56" i="165" s="1"/>
  <c r="M56" i="165" s="1"/>
  <c r="K55" i="165"/>
  <c r="L55" i="165" s="1"/>
  <c r="M55" i="165" s="1"/>
  <c r="K54" i="165"/>
  <c r="L54" i="165" s="1"/>
  <c r="M54" i="165" s="1"/>
  <c r="K53" i="165"/>
  <c r="L53" i="165" s="1"/>
  <c r="M53" i="165" s="1"/>
  <c r="K52" i="165"/>
  <c r="L52" i="165" s="1"/>
  <c r="M52" i="165" s="1"/>
  <c r="K51" i="165"/>
  <c r="L51" i="165" s="1"/>
  <c r="M51" i="165" s="1"/>
  <c r="K50" i="165"/>
  <c r="L50" i="165" s="1"/>
  <c r="M50" i="165" s="1"/>
  <c r="K49" i="165"/>
  <c r="L49" i="165" s="1"/>
  <c r="M49" i="165" s="1"/>
  <c r="K48" i="165"/>
  <c r="L48" i="165" s="1"/>
  <c r="M48" i="165" s="1"/>
  <c r="K47" i="165"/>
  <c r="L47" i="165" s="1"/>
  <c r="M47" i="165" s="1"/>
  <c r="K46" i="165"/>
  <c r="L46" i="165" s="1"/>
  <c r="M46" i="165" s="1"/>
  <c r="K45" i="165"/>
  <c r="L45" i="165" s="1"/>
  <c r="M45" i="165" s="1"/>
  <c r="K44" i="165"/>
  <c r="L44" i="165" s="1"/>
  <c r="M44" i="165" s="1"/>
  <c r="K43" i="165"/>
  <c r="L43" i="165" s="1"/>
  <c r="M43" i="165" s="1"/>
  <c r="K42" i="165"/>
  <c r="L42" i="165" s="1"/>
  <c r="M42" i="165" s="1"/>
  <c r="K41" i="165"/>
  <c r="L41" i="165" s="1"/>
  <c r="M41" i="165" s="1"/>
  <c r="K40" i="165"/>
  <c r="L40" i="165" s="1"/>
  <c r="M40" i="165" s="1"/>
  <c r="K39" i="165"/>
  <c r="L39" i="165" s="1"/>
  <c r="M39" i="165" s="1"/>
  <c r="K38" i="165"/>
  <c r="L38" i="165" s="1"/>
  <c r="M38" i="165" s="1"/>
  <c r="K37" i="165"/>
  <c r="L37" i="165" s="1"/>
  <c r="M37" i="165" s="1"/>
  <c r="K36" i="165"/>
  <c r="L36" i="165" s="1"/>
  <c r="M36" i="165" s="1"/>
  <c r="K35" i="165"/>
  <c r="L35" i="165" s="1"/>
  <c r="M35" i="165" s="1"/>
  <c r="K34" i="165"/>
  <c r="L34" i="165" s="1"/>
  <c r="M34" i="165" s="1"/>
  <c r="K33" i="165"/>
  <c r="L33" i="165" s="1"/>
  <c r="M33" i="165" s="1"/>
  <c r="K32" i="165"/>
  <c r="L32" i="165" s="1"/>
  <c r="M32" i="165" s="1"/>
  <c r="K31" i="165"/>
  <c r="L31" i="165" s="1"/>
  <c r="M31" i="165" s="1"/>
  <c r="K30" i="165"/>
  <c r="L30" i="165" s="1"/>
  <c r="M30" i="165" s="1"/>
  <c r="K29" i="165"/>
  <c r="L29" i="165" s="1"/>
  <c r="M29" i="165" s="1"/>
  <c r="K28" i="165"/>
  <c r="L28" i="165" s="1"/>
  <c r="M28" i="165" s="1"/>
  <c r="K27" i="165"/>
  <c r="L27" i="165" s="1"/>
  <c r="M27" i="165" s="1"/>
  <c r="K26" i="165"/>
  <c r="L26" i="165" s="1"/>
  <c r="M26" i="165" s="1"/>
  <c r="K25" i="165"/>
  <c r="L25" i="165" s="1"/>
  <c r="M25" i="165" s="1"/>
  <c r="K24" i="165"/>
  <c r="L24" i="165" s="1"/>
  <c r="M24" i="165" s="1"/>
  <c r="K23" i="165"/>
  <c r="L23" i="165" s="1"/>
  <c r="M23" i="165" s="1"/>
  <c r="K22" i="165"/>
  <c r="L22" i="165" s="1"/>
  <c r="M22" i="165" s="1"/>
  <c r="K21" i="165"/>
  <c r="L21" i="165" s="1"/>
  <c r="M21" i="165" s="1"/>
  <c r="K20" i="165"/>
  <c r="L20" i="165" s="1"/>
  <c r="M20" i="165" s="1"/>
  <c r="K19" i="165"/>
  <c r="L19" i="165" s="1"/>
  <c r="M19" i="165" s="1"/>
  <c r="K18" i="165"/>
  <c r="L18" i="165" s="1"/>
  <c r="M18" i="165" s="1"/>
  <c r="K17" i="165"/>
  <c r="L17" i="165" s="1"/>
  <c r="M17" i="165" s="1"/>
  <c r="K16" i="165"/>
  <c r="L16" i="165" s="1"/>
  <c r="M16" i="165" s="1"/>
  <c r="K15" i="165"/>
  <c r="L15" i="165" s="1"/>
  <c r="M15" i="165" s="1"/>
  <c r="K14" i="165"/>
  <c r="L14" i="165" s="1"/>
  <c r="M14" i="165" s="1"/>
  <c r="K13" i="165"/>
  <c r="L13" i="165" s="1"/>
  <c r="M13" i="165" s="1"/>
  <c r="K12" i="165"/>
  <c r="L12" i="165" s="1"/>
  <c r="M12" i="165" s="1"/>
  <c r="K11" i="165"/>
  <c r="L11" i="165" s="1"/>
  <c r="M11" i="165" s="1"/>
  <c r="K10" i="165"/>
  <c r="L10" i="165" s="1"/>
  <c r="M10" i="165" s="1"/>
  <c r="K9" i="165"/>
  <c r="L9" i="165" s="1"/>
  <c r="M9" i="165" s="1"/>
  <c r="K8" i="165"/>
  <c r="L8" i="165" s="1"/>
  <c r="M8" i="165" s="1"/>
  <c r="L7" i="165"/>
  <c r="M7" i="165" s="1"/>
  <c r="L6" i="165"/>
  <c r="M6" i="165" s="1"/>
  <c r="L5" i="165"/>
  <c r="M5" i="165" s="1"/>
  <c r="L4" i="165"/>
  <c r="K58" i="164"/>
  <c r="K9" i="164"/>
  <c r="L9" i="164" s="1"/>
  <c r="M9" i="164" s="1"/>
  <c r="K10" i="164"/>
  <c r="K11" i="164"/>
  <c r="K12" i="164"/>
  <c r="K13" i="164"/>
  <c r="K14" i="164"/>
  <c r="K15" i="164"/>
  <c r="L15" i="164" s="1"/>
  <c r="M15" i="164" s="1"/>
  <c r="K16" i="164"/>
  <c r="K17" i="164"/>
  <c r="K18" i="164"/>
  <c r="L18" i="164" s="1"/>
  <c r="M18" i="164" s="1"/>
  <c r="K19" i="164"/>
  <c r="K20" i="164"/>
  <c r="K21" i="164"/>
  <c r="L21" i="164" s="1"/>
  <c r="M21" i="164" s="1"/>
  <c r="K22" i="164"/>
  <c r="K23" i="164"/>
  <c r="K24" i="164"/>
  <c r="L24" i="164" s="1"/>
  <c r="M24" i="164" s="1"/>
  <c r="K25" i="164"/>
  <c r="K26" i="164"/>
  <c r="K27" i="164"/>
  <c r="L27" i="164" s="1"/>
  <c r="M27" i="164" s="1"/>
  <c r="K28" i="164"/>
  <c r="K29" i="164"/>
  <c r="K30" i="164"/>
  <c r="L30" i="164" s="1"/>
  <c r="M30" i="164" s="1"/>
  <c r="K31" i="164"/>
  <c r="K32" i="164"/>
  <c r="K33" i="164"/>
  <c r="L33" i="164" s="1"/>
  <c r="M33" i="164" s="1"/>
  <c r="K34" i="164"/>
  <c r="K35" i="164"/>
  <c r="K36" i="164"/>
  <c r="L36" i="164" s="1"/>
  <c r="M36" i="164" s="1"/>
  <c r="K37" i="164"/>
  <c r="K38" i="164"/>
  <c r="K39" i="164"/>
  <c r="L39" i="164" s="1"/>
  <c r="M39" i="164" s="1"/>
  <c r="K40" i="164"/>
  <c r="K41" i="164"/>
  <c r="K42" i="164"/>
  <c r="L42" i="164" s="1"/>
  <c r="M42" i="164" s="1"/>
  <c r="K43" i="164"/>
  <c r="K44" i="164"/>
  <c r="K45" i="164"/>
  <c r="L45" i="164" s="1"/>
  <c r="M45" i="164" s="1"/>
  <c r="K46" i="164"/>
  <c r="K47" i="164"/>
  <c r="K48" i="164"/>
  <c r="L48" i="164" s="1"/>
  <c r="M48" i="164" s="1"/>
  <c r="K49" i="164"/>
  <c r="K50" i="164"/>
  <c r="K51" i="164"/>
  <c r="L51" i="164" s="1"/>
  <c r="M51" i="164" s="1"/>
  <c r="K52" i="164"/>
  <c r="K53" i="164"/>
  <c r="K54" i="164"/>
  <c r="L54" i="164" s="1"/>
  <c r="M54" i="164" s="1"/>
  <c r="K55" i="164"/>
  <c r="K56" i="164"/>
  <c r="K57" i="164"/>
  <c r="L57" i="164" s="1"/>
  <c r="M57" i="164" s="1"/>
  <c r="K8" i="164"/>
  <c r="K7" i="164"/>
  <c r="K6" i="164"/>
  <c r="L6" i="164" s="1"/>
  <c r="M6" i="164" s="1"/>
  <c r="K5" i="164"/>
  <c r="K4" i="164"/>
  <c r="K9" i="163"/>
  <c r="K10" i="163"/>
  <c r="K11" i="163"/>
  <c r="K12" i="163"/>
  <c r="K13" i="163"/>
  <c r="K14" i="163"/>
  <c r="K15" i="163"/>
  <c r="K16" i="163"/>
  <c r="K17" i="163"/>
  <c r="K18" i="163"/>
  <c r="K19" i="163"/>
  <c r="K20" i="163"/>
  <c r="K21" i="163"/>
  <c r="K22" i="163"/>
  <c r="K23" i="163"/>
  <c r="K24" i="163"/>
  <c r="K25" i="163"/>
  <c r="K26" i="163"/>
  <c r="K27" i="163"/>
  <c r="K28" i="163"/>
  <c r="K29" i="163"/>
  <c r="K30" i="163"/>
  <c r="K31" i="163"/>
  <c r="K32" i="163"/>
  <c r="K33" i="163"/>
  <c r="K34" i="163"/>
  <c r="K35" i="163"/>
  <c r="K36" i="163"/>
  <c r="K37" i="163"/>
  <c r="K38" i="163"/>
  <c r="K39" i="163"/>
  <c r="K40" i="163"/>
  <c r="K41" i="163"/>
  <c r="K42" i="163"/>
  <c r="K43" i="163"/>
  <c r="K44" i="163"/>
  <c r="K45" i="163"/>
  <c r="K46" i="163"/>
  <c r="K47" i="163"/>
  <c r="K48" i="163"/>
  <c r="K49" i="163"/>
  <c r="K50" i="163"/>
  <c r="K51" i="163"/>
  <c r="K52" i="163"/>
  <c r="K53" i="163"/>
  <c r="K54" i="163"/>
  <c r="K55" i="163"/>
  <c r="K56" i="163"/>
  <c r="K57" i="163"/>
  <c r="K8" i="163"/>
  <c r="K7" i="163"/>
  <c r="K6" i="163"/>
  <c r="K5" i="163"/>
  <c r="K4" i="163"/>
  <c r="AE58" i="164"/>
  <c r="AD58" i="164"/>
  <c r="AC58" i="164"/>
  <c r="AB58" i="164"/>
  <c r="AA58" i="164"/>
  <c r="Z58" i="164"/>
  <c r="Y58" i="164"/>
  <c r="X58" i="164"/>
  <c r="W58" i="164"/>
  <c r="V58" i="164"/>
  <c r="U58" i="164"/>
  <c r="T58" i="164"/>
  <c r="S58" i="164"/>
  <c r="R58" i="164"/>
  <c r="Q58" i="164"/>
  <c r="P58" i="164"/>
  <c r="O58" i="164"/>
  <c r="L56" i="164"/>
  <c r="M56" i="164" s="1"/>
  <c r="L55" i="164"/>
  <c r="M55" i="164" s="1"/>
  <c r="L53" i="164"/>
  <c r="M53" i="164" s="1"/>
  <c r="L52" i="164"/>
  <c r="M52" i="164" s="1"/>
  <c r="L50" i="164"/>
  <c r="M50" i="164" s="1"/>
  <c r="L49" i="164"/>
  <c r="M49" i="164" s="1"/>
  <c r="L47" i="164"/>
  <c r="M47" i="164" s="1"/>
  <c r="L46" i="164"/>
  <c r="M46" i="164" s="1"/>
  <c r="L44" i="164"/>
  <c r="M44" i="164" s="1"/>
  <c r="L43" i="164"/>
  <c r="M43" i="164" s="1"/>
  <c r="L41" i="164"/>
  <c r="M41" i="164" s="1"/>
  <c r="L40" i="164"/>
  <c r="M40" i="164" s="1"/>
  <c r="L38" i="164"/>
  <c r="M38" i="164" s="1"/>
  <c r="L37" i="164"/>
  <c r="M37" i="164" s="1"/>
  <c r="L35" i="164"/>
  <c r="M35" i="164" s="1"/>
  <c r="L34" i="164"/>
  <c r="M34" i="164" s="1"/>
  <c r="L32" i="164"/>
  <c r="M32" i="164" s="1"/>
  <c r="L31" i="164"/>
  <c r="M31" i="164" s="1"/>
  <c r="L29" i="164"/>
  <c r="M29" i="164" s="1"/>
  <c r="L28" i="164"/>
  <c r="M28" i="164" s="1"/>
  <c r="L26" i="164"/>
  <c r="M26" i="164" s="1"/>
  <c r="L25" i="164"/>
  <c r="M25" i="164" s="1"/>
  <c r="L23" i="164"/>
  <c r="M23" i="164" s="1"/>
  <c r="L22" i="164"/>
  <c r="M22" i="164" s="1"/>
  <c r="L20" i="164"/>
  <c r="M20" i="164" s="1"/>
  <c r="L19" i="164"/>
  <c r="M19" i="164" s="1"/>
  <c r="L17" i="164"/>
  <c r="M17" i="164" s="1"/>
  <c r="L16" i="164"/>
  <c r="M16" i="164" s="1"/>
  <c r="L14" i="164"/>
  <c r="M14" i="164" s="1"/>
  <c r="L13" i="164"/>
  <c r="M13" i="164" s="1"/>
  <c r="M12" i="164"/>
  <c r="L12" i="164"/>
  <c r="L11" i="164"/>
  <c r="M11" i="164" s="1"/>
  <c r="L10" i="164"/>
  <c r="M10" i="164" s="1"/>
  <c r="M8" i="164"/>
  <c r="L8" i="164"/>
  <c r="L7" i="164"/>
  <c r="M7" i="164" s="1"/>
  <c r="L5" i="164"/>
  <c r="M5" i="164" s="1"/>
  <c r="L4" i="164"/>
  <c r="M4" i="164" s="1"/>
  <c r="L58" i="164" l="1"/>
  <c r="L58" i="177"/>
  <c r="M4" i="177"/>
  <c r="K58" i="177"/>
  <c r="K58" i="176"/>
  <c r="L58" i="176"/>
  <c r="K58" i="175"/>
  <c r="L58" i="175"/>
  <c r="L58" i="174"/>
  <c r="L19" i="173"/>
  <c r="M19" i="173" s="1"/>
  <c r="L58" i="173"/>
  <c r="M4" i="173"/>
  <c r="L58" i="172"/>
  <c r="L58" i="171"/>
  <c r="L58" i="170"/>
  <c r="M4" i="170"/>
  <c r="K58" i="170"/>
  <c r="L58" i="169"/>
  <c r="M4" i="169"/>
  <c r="K58" i="169"/>
  <c r="L58" i="168"/>
  <c r="M4" i="168"/>
  <c r="K58" i="168"/>
  <c r="L58" i="167"/>
  <c r="M4" i="167"/>
  <c r="K58" i="167"/>
  <c r="L58" i="166"/>
  <c r="L58" i="165"/>
  <c r="M4" i="165"/>
  <c r="K58" i="165"/>
  <c r="K58" i="163"/>
  <c r="L57" i="163" l="1"/>
  <c r="M57" i="163" s="1"/>
  <c r="M56" i="163"/>
  <c r="L51" i="163"/>
  <c r="M51" i="163" s="1"/>
  <c r="L52" i="163"/>
  <c r="M52" i="163" s="1"/>
  <c r="L53" i="163"/>
  <c r="M53" i="163" s="1"/>
  <c r="L54" i="163"/>
  <c r="M54" i="163" s="1"/>
  <c r="L55" i="163"/>
  <c r="M55" i="163" s="1"/>
  <c r="L56" i="163"/>
  <c r="O58" i="163"/>
  <c r="P58" i="163"/>
  <c r="Q58" i="163"/>
  <c r="R58" i="163"/>
  <c r="S58" i="163"/>
  <c r="T58" i="163"/>
  <c r="U58" i="163"/>
  <c r="V58" i="163"/>
  <c r="W58" i="163"/>
  <c r="X58" i="163"/>
  <c r="Y58" i="163"/>
  <c r="Z58" i="163"/>
  <c r="AA58" i="163"/>
  <c r="AB58" i="163"/>
  <c r="AC58" i="163"/>
  <c r="AD58" i="163"/>
  <c r="AE58" i="163"/>
  <c r="L32" i="163" l="1"/>
  <c r="M32" i="163" s="1"/>
  <c r="L33" i="163"/>
  <c r="M33" i="163" s="1"/>
  <c r="L34" i="163"/>
  <c r="M34" i="163" s="1"/>
  <c r="L35" i="163"/>
  <c r="M35" i="163" s="1"/>
  <c r="L36" i="163"/>
  <c r="M36" i="163" s="1"/>
  <c r="L37" i="163"/>
  <c r="M37" i="163" s="1"/>
  <c r="L38" i="163"/>
  <c r="M38" i="163" s="1"/>
  <c r="L39" i="163"/>
  <c r="M39" i="163" s="1"/>
  <c r="L40" i="163"/>
  <c r="M40" i="163" s="1"/>
  <c r="L41" i="163"/>
  <c r="M41" i="163" s="1"/>
  <c r="N58" i="162" l="1"/>
  <c r="O64" i="162" s="1"/>
  <c r="L47" i="163"/>
  <c r="M47" i="163" s="1"/>
  <c r="L46" i="163"/>
  <c r="M4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42" i="163"/>
  <c r="M42" i="163" s="1"/>
  <c r="L43" i="163"/>
  <c r="M43" i="163" s="1"/>
  <c r="L44" i="163"/>
  <c r="M44" i="163" s="1"/>
  <c r="L45" i="163"/>
  <c r="L48" i="163"/>
  <c r="M48" i="163" s="1"/>
  <c r="L49" i="163"/>
  <c r="M49" i="163" s="1"/>
  <c r="L50" i="163"/>
  <c r="M50" i="163" s="1"/>
  <c r="L11" i="163"/>
  <c r="M11" i="163" s="1"/>
  <c r="L10" i="163"/>
  <c r="M10" i="163" s="1"/>
  <c r="L9" i="163"/>
  <c r="M9" i="163" s="1"/>
  <c r="L8" i="163"/>
  <c r="L7" i="163"/>
  <c r="L6" i="163"/>
  <c r="L5" i="163"/>
  <c r="L4" i="163"/>
  <c r="L4" i="162" s="1"/>
  <c r="O4" i="162" s="1"/>
  <c r="L12" i="163"/>
  <c r="M12" i="163" s="1"/>
  <c r="L13" i="163"/>
  <c r="M13" i="163" s="1"/>
  <c r="M7" i="163" l="1"/>
  <c r="L7" i="162"/>
  <c r="M7" i="162" s="1"/>
  <c r="M6" i="163"/>
  <c r="L6" i="162"/>
  <c r="M6" i="162" s="1"/>
  <c r="M8" i="163"/>
  <c r="L8" i="162"/>
  <c r="M8" i="162" s="1"/>
  <c r="M5" i="163"/>
  <c r="L5" i="162"/>
  <c r="M4" i="163"/>
  <c r="L58" i="163"/>
  <c r="M4" i="162"/>
  <c r="M45" i="163"/>
  <c r="M5" i="162" l="1"/>
  <c r="O5" i="162"/>
  <c r="O58" i="162" s="1"/>
  <c r="O65" i="162" s="1"/>
  <c r="O67" i="162" s="1"/>
  <c r="K63" i="162"/>
</calcChain>
</file>

<file path=xl/sharedStrings.xml><?xml version="1.0" encoding="utf-8"?>
<sst xmlns="http://schemas.openxmlformats.org/spreadsheetml/2006/main" count="5265" uniqueCount="76">
  <si>
    <t>Saldo / Automático</t>
  </si>
  <si>
    <t>...../...../......</t>
  </si>
  <si>
    <t>ALERTA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</si>
  <si>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</si>
  <si>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</si>
  <si>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</si>
  <si>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</si>
  <si>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</si>
  <si>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</si>
  <si>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</si>
  <si>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</si>
  <si>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</si>
  <si>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</si>
  <si>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</si>
  <si>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</si>
  <si>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>Van</t>
  </si>
  <si>
    <t>Micro-ônibus</t>
  </si>
  <si>
    <t>Ônibus Executivo</t>
  </si>
  <si>
    <t>diária</t>
  </si>
  <si>
    <t>ITEM</t>
  </si>
  <si>
    <t>Grupo-Classe</t>
  </si>
  <si>
    <t>Código NUC</t>
  </si>
  <si>
    <t>02-14</t>
  </si>
  <si>
    <t>Carro de Passeio</t>
  </si>
  <si>
    <t>LOCALIDADE</t>
  </si>
  <si>
    <t>CEAVI - Ibirama</t>
  </si>
  <si>
    <t>CAV - Lages</t>
  </si>
  <si>
    <t>CANTUR TURISMO LTDA - EPP</t>
  </si>
  <si>
    <t>REUNIDAS TRANSPORTES S/A</t>
  </si>
  <si>
    <t>50041 0 002</t>
  </si>
  <si>
    <t>50041 0 003</t>
  </si>
  <si>
    <t>OBJETO: CONTRATAÇÃO DE EMPRESA PARA LOCAÇÃO DE VEÍCULOS COM MOTORISTA PARA A UDESC</t>
  </si>
  <si>
    <t>CAMPUS 1 - Florianópolis, CERES-Laguna, CESFI-Balneário Camboriú</t>
  </si>
  <si>
    <t>CCT-Joinville, CEPLAN-São Bento do Sul</t>
  </si>
  <si>
    <t>LUA TUR TURISMO LTDA</t>
  </si>
  <si>
    <t>CESMO - Caçador</t>
  </si>
  <si>
    <t>PAULO AMARAL TRANSPORTES EIRELI</t>
  </si>
  <si>
    <r>
      <rPr>
        <sz val="12"/>
        <rFont val="Calibri"/>
        <family val="2"/>
        <scheme val="minor"/>
      </rPr>
      <t xml:space="preserve">VIGÊNCIA DA ATA: 13/06/2024 </t>
    </r>
    <r>
      <rPr>
        <b/>
        <sz val="12"/>
        <rFont val="Calibri"/>
        <family val="2"/>
        <scheme val="minor"/>
      </rPr>
      <t>até 13/06/2025</t>
    </r>
  </si>
  <si>
    <t>LOTE</t>
  </si>
  <si>
    <t xml:space="preserve"> OS nº  xxxx/2024 - Quantidade</t>
  </si>
  <si>
    <t>EMPRESA</t>
  </si>
  <si>
    <t xml:space="preserve">DESCRIÇÃO </t>
  </si>
  <si>
    <t>Unidade</t>
  </si>
  <si>
    <t xml:space="preserve">Detalhamento </t>
  </si>
  <si>
    <t xml:space="preserve">Preço UNITÁRIO </t>
  </si>
  <si>
    <t>SILVETUR AGENCIA DE VIAGEM E TURISMO LTDA - ME</t>
  </si>
  <si>
    <t xml:space="preserve">	CANTUR TURISMO LTDA - EPP</t>
  </si>
  <si>
    <t xml:space="preserve">	PAULO AMARAL TRANSPORTES EIRELI</t>
  </si>
  <si>
    <t xml:space="preserve">	REUNIDAS TRANSPORTES S/A</t>
  </si>
  <si>
    <t xml:space="preserve">	SILVETUR AGENCIA DE VIAGEM E TURISMO LTDA - ME</t>
  </si>
  <si>
    <t>CEO - Chapecó</t>
  </si>
  <si>
    <t xml:space="preserve">	LUA TUR TURISMO LTDA</t>
  </si>
  <si>
    <t xml:space="preserve">	VIAGENS CHAPECÓ TRANSPORTE E TURISMO LTDA - ME</t>
  </si>
  <si>
    <t>VIAGENS CHAPECÓ TRANSPORTE E TURISMO LTDA - ME</t>
  </si>
  <si>
    <t>Ônibus Convencional para viagem interior</t>
  </si>
  <si>
    <t>CEO - Pinhalzinho</t>
  </si>
  <si>
    <r>
      <rPr>
        <b/>
        <sz val="12"/>
        <rFont val="Calibri"/>
        <family val="2"/>
        <scheme val="minor"/>
      </rPr>
      <t>PE 0651/2024 SRP</t>
    </r>
    <r>
      <rPr>
        <sz val="12"/>
        <rFont val="Calibri"/>
        <family val="2"/>
        <scheme val="minor"/>
      </rPr>
      <t xml:space="preserve"> - SGPE 5436/2024</t>
    </r>
  </si>
  <si>
    <t>CENTRO PARTICIPANTE:  REITORIA/PROEX</t>
  </si>
  <si>
    <t>* Quando o deslocamento for inferior a 6 horas diárias, deverá ser cobrado o valor de 1/2 diária (descontando 0,5 diária do quantitativo contratado).</t>
  </si>
  <si>
    <t>CENTRO PARTICIPANTE:  REITORIA/SETRAN</t>
  </si>
  <si>
    <t>CENTRO PARTICIPANTE:  ESAG</t>
  </si>
  <si>
    <t>CENTRO PARTICIPANTE:  CEART</t>
  </si>
  <si>
    <t>CENTRO PARTICIPANTE:  CEAD</t>
  </si>
  <si>
    <t>CENTRO PARTICIPANTE:  FAED</t>
  </si>
  <si>
    <t>CENTRO PARTICIPANTE:  CEFID</t>
  </si>
  <si>
    <t>CENTRO PARTICIPANTE:  CERES</t>
  </si>
  <si>
    <t>CENTRO PARTICIPANTE:  CESFI</t>
  </si>
  <si>
    <t>CENTRO PARTICIPANTE:  CEAVI</t>
  </si>
  <si>
    <t>CENTRO PARTICIPANTE:  CCT</t>
  </si>
  <si>
    <t>CENTRO PARTICIPANTE:  CEPLAN</t>
  </si>
  <si>
    <t>CENTRO PARTICIPANTE:  CAV</t>
  </si>
  <si>
    <t>CENTRO PARTICIPANTE:  CESMO</t>
  </si>
  <si>
    <t>CENTRO PARTICIPANTE:  CEO</t>
  </si>
  <si>
    <t>CONTROLE DO GESTOR</t>
  </si>
  <si>
    <r>
      <t xml:space="preserve">VIGÊNCIA DA ATA: 13/06/2024 </t>
    </r>
    <r>
      <rPr>
        <b/>
        <sz val="11"/>
        <rFont val="Calibri"/>
        <family val="2"/>
        <scheme val="minor"/>
      </rPr>
      <t>até 13/06/2025</t>
    </r>
  </si>
  <si>
    <t>Resumo Atualizado em 19/06/2024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</si>
</sst>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vertical="center" wrapText="1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" fontId="5" fillId="0" borderId="0" xfId="1" applyNumberFormat="1" applyFont="1" applyAlignment="1" applyProtection="1">
      <alignment horizontal="center" wrapText="1"/>
      <protection locked="0"/>
    </xf>
    <xf numFmtId="168" fontId="8" fillId="7" borderId="2" xfId="1" applyNumberFormat="1" applyFont="1" applyFill="1" applyBorder="1" applyAlignment="1" applyProtection="1">
      <alignment horizontal="right"/>
      <protection locked="0"/>
    </xf>
    <xf numFmtId="168" fontId="8" fillId="7" borderId="7" xfId="1" applyNumberFormat="1" applyFont="1" applyFill="1" applyBorder="1" applyAlignment="1" applyProtection="1">
      <alignment horizontal="right"/>
      <protection locked="0"/>
    </xf>
    <xf numFmtId="9" fontId="8" fillId="7" borderId="3" xfId="12" applyFont="1" applyFill="1" applyBorder="1" applyAlignment="1" applyProtection="1">
      <alignment horizontal="right"/>
      <protection locked="0"/>
    </xf>
    <xf numFmtId="2" fontId="8" fillId="7" borderId="7" xfId="1" applyNumberFormat="1" applyFont="1" applyFill="1" applyBorder="1" applyAlignment="1">
      <alignment horizontal="right"/>
    </xf>
    <xf numFmtId="0" fontId="8" fillId="7" borderId="8" xfId="1" applyFont="1" applyFill="1" applyBorder="1" applyAlignment="1" applyProtection="1">
      <alignment horizontal="left"/>
      <protection locked="0"/>
    </xf>
    <xf numFmtId="0" fontId="8" fillId="7" borderId="15" xfId="1" applyFont="1" applyFill="1" applyBorder="1" applyAlignment="1" applyProtection="1">
      <alignment horizontal="left"/>
      <protection locked="0"/>
    </xf>
    <xf numFmtId="0" fontId="8" fillId="7" borderId="10" xfId="1" applyFont="1" applyFill="1" applyBorder="1" applyAlignment="1" applyProtection="1">
      <alignment horizontal="left"/>
      <protection locked="0"/>
    </xf>
    <xf numFmtId="0" fontId="8" fillId="7" borderId="0" xfId="1" applyFont="1" applyFill="1" applyAlignment="1" applyProtection="1">
      <alignment horizontal="left"/>
      <protection locked="0"/>
    </xf>
    <xf numFmtId="0" fontId="8" fillId="7" borderId="12" xfId="1" applyFont="1" applyFill="1" applyBorder="1" applyAlignment="1" applyProtection="1">
      <alignment horizontal="left"/>
      <protection locked="0"/>
    </xf>
    <xf numFmtId="0" fontId="8" fillId="7" borderId="14" xfId="1" applyFont="1" applyFill="1" applyBorder="1" applyAlignment="1" applyProtection="1">
      <alignment horizontal="left"/>
      <protection locked="0"/>
    </xf>
    <xf numFmtId="166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44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wrapText="1"/>
      <protection locked="0"/>
    </xf>
    <xf numFmtId="0" fontId="5" fillId="11" borderId="1" xfId="1" applyFont="1" applyFill="1" applyBorder="1" applyAlignment="1">
      <alignment wrapText="1"/>
    </xf>
    <xf numFmtId="0" fontId="5" fillId="11" borderId="1" xfId="1" applyFont="1" applyFill="1" applyBorder="1" applyAlignment="1" applyProtection="1">
      <alignment horizontal="center" wrapText="1"/>
      <protection locked="0"/>
    </xf>
    <xf numFmtId="0" fontId="5" fillId="11" borderId="1" xfId="1" applyFont="1" applyFill="1" applyBorder="1" applyAlignment="1">
      <alignment horizontal="center" wrapText="1"/>
    </xf>
    <xf numFmtId="0" fontId="9" fillId="11" borderId="0" xfId="0" applyFont="1" applyFill="1" applyAlignment="1">
      <alignment horizontal="left" vertical="distributed"/>
    </xf>
    <xf numFmtId="0" fontId="5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>
      <alignment wrapText="1"/>
    </xf>
    <xf numFmtId="41" fontId="5" fillId="8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1" xfId="46" applyFont="1" applyBorder="1" applyAlignment="1" applyProtection="1">
      <alignment wrapText="1"/>
      <protection locked="0"/>
    </xf>
    <xf numFmtId="0" fontId="10" fillId="11" borderId="1" xfId="1" applyFont="1" applyFill="1" applyBorder="1" applyAlignment="1" applyProtection="1">
      <alignment wrapText="1"/>
      <protection locked="0"/>
    </xf>
    <xf numFmtId="44" fontId="5" fillId="0" borderId="0" xfId="13" applyFont="1" applyAlignment="1" applyProtection="1">
      <alignment wrapText="1"/>
      <protection locked="0"/>
    </xf>
    <xf numFmtId="0" fontId="5" fillId="0" borderId="0" xfId="1" quotePrefix="1" applyFont="1" applyAlignment="1" applyProtection="1">
      <alignment wrapText="1"/>
      <protection locked="0"/>
    </xf>
    <xf numFmtId="165" fontId="5" fillId="2" borderId="1" xfId="3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wrapText="1"/>
      <protection locked="0"/>
    </xf>
    <xf numFmtId="44" fontId="5" fillId="0" borderId="1" xfId="1" applyNumberFormat="1" applyFont="1" applyBorder="1" applyAlignment="1" applyProtection="1">
      <alignment wrapText="1"/>
      <protection locked="0"/>
    </xf>
    <xf numFmtId="3" fontId="5" fillId="0" borderId="1" xfId="1" applyNumberFormat="1" applyFont="1" applyBorder="1" applyAlignment="1" applyProtection="1">
      <alignment horizontal="center" wrapText="1"/>
      <protection locked="0"/>
    </xf>
    <xf numFmtId="3" fontId="11" fillId="0" borderId="1" xfId="1" applyNumberFormat="1" applyFont="1" applyBorder="1" applyAlignment="1" applyProtection="1">
      <alignment horizontal="center" wrapText="1"/>
      <protection locked="0"/>
    </xf>
    <xf numFmtId="0" fontId="5" fillId="0" borderId="1" xfId="1" applyFont="1" applyBorder="1" applyAlignment="1">
      <alignment horizontal="center" wrapText="1"/>
    </xf>
    <xf numFmtId="0" fontId="11" fillId="0" borderId="1" xfId="1" applyFont="1" applyBorder="1" applyAlignment="1" applyProtection="1">
      <alignment horizontal="center" wrapText="1"/>
      <protection locked="0"/>
    </xf>
    <xf numFmtId="44" fontId="5" fillId="0" borderId="1" xfId="8" quotePrefix="1" applyFont="1" applyFill="1" applyBorder="1" applyAlignment="1" applyProtection="1">
      <alignment horizontal="center" wrapText="1"/>
      <protection locked="0"/>
    </xf>
    <xf numFmtId="44" fontId="5" fillId="0" borderId="1" xfId="8" applyFont="1" applyFill="1" applyBorder="1" applyAlignment="1" applyProtection="1">
      <alignment horizontal="center" wrapText="1"/>
      <protection locked="0"/>
    </xf>
    <xf numFmtId="44" fontId="5" fillId="0" borderId="1" xfId="1" applyNumberFormat="1" applyFont="1" applyBorder="1" applyAlignment="1" applyProtection="1">
      <alignment horizontal="center" wrapText="1"/>
      <protection locked="0"/>
    </xf>
    <xf numFmtId="0" fontId="10" fillId="0" borderId="1" xfId="1" applyFont="1" applyBorder="1" applyAlignment="1" applyProtection="1">
      <alignment wrapText="1"/>
      <protection locked="0"/>
    </xf>
    <xf numFmtId="44" fontId="2" fillId="0" borderId="1" xfId="8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44" fontId="12" fillId="0" borderId="1" xfId="8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49" fontId="10" fillId="11" borderId="1" xfId="0" applyNumberFormat="1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41" fontId="14" fillId="6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44" fontId="12" fillId="12" borderId="1" xfId="8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horizontal="center" vertical="center"/>
    </xf>
    <xf numFmtId="49" fontId="10" fillId="14" borderId="1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44" fontId="12" fillId="14" borderId="1" xfId="8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49" fontId="5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44" fontId="2" fillId="14" borderId="1" xfId="8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49" fontId="5" fillId="11" borderId="3" xfId="0" applyNumberFormat="1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44" fontId="1" fillId="0" borderId="1" xfId="8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44" fontId="1" fillId="14" borderId="1" xfId="8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1" applyNumberFormat="1" applyFont="1" applyAlignment="1">
      <alignment wrapText="1"/>
    </xf>
    <xf numFmtId="166" fontId="5" fillId="0" borderId="0" xfId="1" applyNumberFormat="1" applyFont="1" applyAlignment="1">
      <alignment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5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0" xfId="0" applyFont="1" applyFill="1" applyAlignment="1">
      <alignment horizontal="left" vertical="center" wrapText="1"/>
    </xf>
    <xf numFmtId="0" fontId="5" fillId="13" borderId="11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vertical="center" wrapText="1"/>
    </xf>
    <xf numFmtId="0" fontId="8" fillId="13" borderId="5" xfId="0" applyFont="1" applyFill="1" applyBorder="1" applyAlignment="1">
      <alignment vertical="center" wrapText="1"/>
    </xf>
    <xf numFmtId="0" fontId="8" fillId="13" borderId="6" xfId="0" applyFont="1" applyFill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textRotation="90" wrapText="1"/>
    </xf>
    <xf numFmtId="0" fontId="12" fillId="11" borderId="7" xfId="0" applyFont="1" applyFill="1" applyBorder="1" applyAlignment="1">
      <alignment horizontal="center" vertical="center" textRotation="90" wrapText="1"/>
    </xf>
    <xf numFmtId="0" fontId="12" fillId="11" borderId="3" xfId="0" applyFont="1" applyFill="1" applyBorder="1" applyAlignment="1">
      <alignment horizontal="center" vertical="center" textRotation="90" wrapText="1"/>
    </xf>
    <xf numFmtId="0" fontId="2" fillId="11" borderId="2" xfId="0" applyFont="1" applyFill="1" applyBorder="1" applyAlignment="1">
      <alignment horizontal="center" vertical="center" textRotation="90" wrapText="1"/>
    </xf>
    <xf numFmtId="0" fontId="2" fillId="11" borderId="7" xfId="0" applyFont="1" applyFill="1" applyBorder="1" applyAlignment="1">
      <alignment horizontal="center" vertical="center" textRotation="90" wrapText="1"/>
    </xf>
    <xf numFmtId="0" fontId="2" fillId="11" borderId="3" xfId="0" applyFont="1" applyFill="1" applyBorder="1" applyAlignment="1">
      <alignment horizontal="center" vertical="center" textRotation="90" wrapText="1"/>
    </xf>
    <xf numFmtId="0" fontId="12" fillId="11" borderId="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textRotation="90"/>
    </xf>
    <xf numFmtId="0" fontId="2" fillId="11" borderId="7" xfId="0" applyFont="1" applyFill="1" applyBorder="1" applyAlignment="1">
      <alignment horizontal="center" vertical="center" textRotation="90"/>
    </xf>
    <xf numFmtId="0" fontId="2" fillId="11" borderId="3" xfId="0" applyFont="1" applyFill="1" applyBorder="1" applyAlignment="1">
      <alignment horizontal="center" vertical="center" textRotation="90"/>
    </xf>
    <xf numFmtId="0" fontId="9" fillId="11" borderId="4" xfId="0" applyFont="1" applyFill="1" applyBorder="1" applyAlignment="1">
      <alignment horizontal="center" vertical="distributed"/>
    </xf>
    <xf numFmtId="0" fontId="9" fillId="11" borderId="5" xfId="0" applyFont="1" applyFill="1" applyBorder="1" applyAlignment="1">
      <alignment horizontal="center" vertical="distributed"/>
    </xf>
    <xf numFmtId="0" fontId="9" fillId="11" borderId="6" xfId="0" applyFont="1" applyFill="1" applyBorder="1" applyAlignment="1">
      <alignment horizontal="center" vertical="distributed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textRotation="90" wrapText="1"/>
    </xf>
    <xf numFmtId="0" fontId="1" fillId="11" borderId="7" xfId="0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textRotation="90" wrapText="1"/>
    </xf>
    <xf numFmtId="0" fontId="1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 textRotation="90"/>
    </xf>
    <xf numFmtId="0" fontId="12" fillId="11" borderId="7" xfId="0" applyFont="1" applyFill="1" applyBorder="1" applyAlignment="1">
      <alignment horizontal="center" vertical="center" textRotation="90"/>
    </xf>
    <xf numFmtId="0" fontId="12" fillId="11" borderId="3" xfId="0" applyFont="1" applyFill="1" applyBorder="1" applyAlignment="1">
      <alignment horizontal="center" vertical="center" textRotation="90"/>
    </xf>
    <xf numFmtId="0" fontId="1" fillId="11" borderId="2" xfId="0" applyFont="1" applyFill="1" applyBorder="1" applyAlignment="1">
      <alignment horizontal="center" vertical="center" textRotation="90"/>
    </xf>
    <xf numFmtId="0" fontId="1" fillId="11" borderId="7" xfId="0" applyFont="1" applyFill="1" applyBorder="1" applyAlignment="1">
      <alignment horizontal="center" vertical="center" textRotation="90"/>
    </xf>
    <xf numFmtId="0" fontId="1" fillId="11" borderId="3" xfId="0" applyFont="1" applyFill="1" applyBorder="1" applyAlignment="1">
      <alignment horizontal="center" vertical="center" textRotation="90"/>
    </xf>
    <xf numFmtId="0" fontId="12" fillId="14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0" fillId="15" borderId="5" xfId="1" applyFont="1" applyFill="1" applyBorder="1" applyAlignment="1">
      <alignment horizontal="center" vertical="center" wrapText="1"/>
    </xf>
    <xf numFmtId="0" fontId="10" fillId="15" borderId="6" xfId="1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vertical="center" wrapText="1"/>
    </xf>
    <xf numFmtId="0" fontId="13" fillId="15" borderId="5" xfId="0" applyFont="1" applyFill="1" applyBorder="1" applyAlignment="1">
      <alignment vertical="center" wrapText="1"/>
    </xf>
    <xf numFmtId="0" fontId="13" fillId="15" borderId="6" xfId="0" applyFont="1" applyFill="1" applyBorder="1" applyAlignment="1">
      <alignment vertical="center" wrapText="1"/>
    </xf>
    <xf numFmtId="0" fontId="8" fillId="7" borderId="4" xfId="1" applyFont="1" applyFill="1" applyBorder="1" applyAlignment="1" applyProtection="1">
      <alignment horizontal="left"/>
      <protection locked="0"/>
    </xf>
    <xf numFmtId="0" fontId="8" fillId="7" borderId="5" xfId="1" applyFont="1" applyFill="1" applyBorder="1" applyAlignment="1" applyProtection="1">
      <alignment horizontal="left"/>
      <protection locked="0"/>
    </xf>
    <xf numFmtId="0" fontId="8" fillId="7" borderId="6" xfId="1" applyFont="1" applyFill="1" applyBorder="1" applyAlignment="1" applyProtection="1">
      <alignment horizontal="left"/>
      <protection locked="0"/>
    </xf>
    <xf numFmtId="0" fontId="8" fillId="7" borderId="8" xfId="1" applyFont="1" applyFill="1" applyBorder="1" applyAlignment="1">
      <alignment vertical="center" wrapText="1"/>
    </xf>
    <xf numFmtId="0" fontId="8" fillId="7" borderId="15" xfId="1" applyFont="1" applyFill="1" applyBorder="1" applyAlignment="1">
      <alignment vertical="center" wrapText="1"/>
    </xf>
    <xf numFmtId="0" fontId="8" fillId="7" borderId="9" xfId="1" applyFont="1" applyFill="1" applyBorder="1" applyAlignment="1">
      <alignment vertical="center" wrapText="1"/>
    </xf>
    <xf numFmtId="0" fontId="8" fillId="7" borderId="10" xfId="1" applyFont="1" applyFill="1" applyBorder="1" applyAlignment="1">
      <alignment vertical="center" wrapText="1"/>
    </xf>
    <xf numFmtId="0" fontId="8" fillId="7" borderId="0" xfId="1" applyFont="1" applyFill="1" applyAlignment="1">
      <alignment vertical="center" wrapText="1"/>
    </xf>
    <xf numFmtId="0" fontId="8" fillId="7" borderId="11" xfId="1" applyFont="1" applyFill="1" applyBorder="1" applyAlignment="1">
      <alignment vertical="center" wrapText="1"/>
    </xf>
    <xf numFmtId="0" fontId="8" fillId="7" borderId="12" xfId="1" applyFont="1" applyFill="1" applyBorder="1" applyAlignment="1">
      <alignment vertical="center" wrapText="1"/>
    </xf>
    <xf numFmtId="0" fontId="8" fillId="7" borderId="14" xfId="1" applyFont="1" applyFill="1" applyBorder="1" applyAlignment="1">
      <alignment vertical="center" wrapText="1"/>
    </xf>
    <xf numFmtId="0" fontId="8" fillId="7" borderId="13" xfId="1" applyFont="1" applyFill="1" applyBorder="1" applyAlignment="1">
      <alignment vertical="center" wrapText="1"/>
    </xf>
  </cellXfs>
  <cellStyles count="11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2 2" xfId="46" xr:uid="{00000000-0005-0000-0000-000004000000}"/>
    <cellStyle name="Moeda 3 2 3" xfId="73" xr:uid="{00000000-0005-0000-0000-000003000000}"/>
    <cellStyle name="Moeda 3 2 4" xfId="99" xr:uid="{00000000-0005-0000-0000-000003000000}"/>
    <cellStyle name="Moeda 3 3" xfId="28" xr:uid="{00000000-0005-0000-0000-000003000000}"/>
    <cellStyle name="Moeda 3 3 2" xfId="55" xr:uid="{00000000-0005-0000-0000-000005000000}"/>
    <cellStyle name="Moeda 3 3 3" xfId="82" xr:uid="{00000000-0005-0000-0000-000003000000}"/>
    <cellStyle name="Moeda 3 3 4" xfId="108" xr:uid="{00000000-0005-0000-0000-000003000000}"/>
    <cellStyle name="Moeda 3 4" xfId="37" xr:uid="{00000000-0005-0000-0000-000003000000}"/>
    <cellStyle name="Moeda 3 5" xfId="64" xr:uid="{00000000-0005-0000-0000-000003000000}"/>
    <cellStyle name="Moeda 3 6" xfId="91" xr:uid="{00000000-0005-0000-0000-000003000000}"/>
    <cellStyle name="Moeda 4" xfId="14" xr:uid="{00000000-0005-0000-0000-000004000000}"/>
    <cellStyle name="Moeda 4 2" xfId="23" xr:uid="{00000000-0005-0000-0000-000004000000}"/>
    <cellStyle name="Moeda 4 2 2" xfId="50" xr:uid="{00000000-0005-0000-0000-000007000000}"/>
    <cellStyle name="Moeda 4 2 3" xfId="77" xr:uid="{00000000-0005-0000-0000-000004000000}"/>
    <cellStyle name="Moeda 4 2 4" xfId="103" xr:uid="{00000000-0005-0000-0000-000004000000}"/>
    <cellStyle name="Moeda 4 3" xfId="32" xr:uid="{00000000-0005-0000-0000-000004000000}"/>
    <cellStyle name="Moeda 4 3 2" xfId="59" xr:uid="{00000000-0005-0000-0000-000008000000}"/>
    <cellStyle name="Moeda 4 3 3" xfId="86" xr:uid="{00000000-0005-0000-0000-000004000000}"/>
    <cellStyle name="Moeda 4 3 4" xfId="112" xr:uid="{00000000-0005-0000-0000-000004000000}"/>
    <cellStyle name="Moeda 4 4" xfId="41" xr:uid="{00000000-0005-0000-0000-000006000000}"/>
    <cellStyle name="Moeda 4 5" xfId="68" xr:uid="{00000000-0005-0000-0000-000004000000}"/>
    <cellStyle name="Moeda 4 6" xfId="94" xr:uid="{00000000-0005-0000-0000-000004000000}"/>
    <cellStyle name="Moeda 5" xfId="22" xr:uid="{00000000-0005-0000-0000-00003E000000}"/>
    <cellStyle name="Moeda 5 2" xfId="49" xr:uid="{00000000-0005-0000-0000-000009000000}"/>
    <cellStyle name="Moeda 5 3" xfId="76" xr:uid="{00000000-0005-0000-0000-00003E000000}"/>
    <cellStyle name="Moeda 5 4" xfId="102" xr:uid="{00000000-0005-0000-0000-00003E000000}"/>
    <cellStyle name="Moeda 6" xfId="31" xr:uid="{00000000-0005-0000-0000-000047000000}"/>
    <cellStyle name="Moeda 6 2" xfId="58" xr:uid="{00000000-0005-0000-0000-00000A000000}"/>
    <cellStyle name="Moeda 6 3" xfId="85" xr:uid="{00000000-0005-0000-0000-000047000000}"/>
    <cellStyle name="Moeda 6 4" xfId="111" xr:uid="{00000000-0005-0000-0000-000047000000}"/>
    <cellStyle name="Moeda 7" xfId="40" xr:uid="{00000000-0005-0000-0000-000050000000}"/>
    <cellStyle name="Moeda 8" xfId="67" xr:uid="{00000000-0005-0000-0000-00006B000000}"/>
    <cellStyle name="Moeda 9" xfId="115" xr:uid="{00000000-0005-0000-0000-000086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2 2" xfId="48" xr:uid="{00000000-0005-0000-0000-000011000000}"/>
    <cellStyle name="Separador de milhares 2 2 2 2 3" xfId="75" xr:uid="{00000000-0005-0000-0000-00000A000000}"/>
    <cellStyle name="Separador de milhares 2 2 2 2 4" xfId="101" xr:uid="{00000000-0005-0000-0000-00000A000000}"/>
    <cellStyle name="Separador de milhares 2 2 2 3" xfId="30" xr:uid="{00000000-0005-0000-0000-00000A000000}"/>
    <cellStyle name="Separador de milhares 2 2 2 3 2" xfId="57" xr:uid="{00000000-0005-0000-0000-000012000000}"/>
    <cellStyle name="Separador de milhares 2 2 2 3 3" xfId="84" xr:uid="{00000000-0005-0000-0000-00000A000000}"/>
    <cellStyle name="Separador de milhares 2 2 2 3 4" xfId="110" xr:uid="{00000000-0005-0000-0000-00000A000000}"/>
    <cellStyle name="Separador de milhares 2 2 2 4" xfId="39" xr:uid="{00000000-0005-0000-0000-000010000000}"/>
    <cellStyle name="Separador de milhares 2 2 2 5" xfId="66" xr:uid="{00000000-0005-0000-0000-00000A000000}"/>
    <cellStyle name="Separador de milhares 2 2 2 6" xfId="93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2 2" xfId="52" xr:uid="{00000000-0005-0000-0000-000014000000}"/>
    <cellStyle name="Separador de milhares 2 2 3 2 3" xfId="79" xr:uid="{00000000-0005-0000-0000-00000B000000}"/>
    <cellStyle name="Separador de milhares 2 2 3 2 4" xfId="105" xr:uid="{00000000-0005-0000-0000-00000B000000}"/>
    <cellStyle name="Separador de milhares 2 2 3 3" xfId="34" xr:uid="{00000000-0005-0000-0000-00000B000000}"/>
    <cellStyle name="Separador de milhares 2 2 3 3 2" xfId="61" xr:uid="{00000000-0005-0000-0000-000015000000}"/>
    <cellStyle name="Separador de milhares 2 2 3 3 3" xfId="88" xr:uid="{00000000-0005-0000-0000-00000B000000}"/>
    <cellStyle name="Separador de milhares 2 2 3 3 4" xfId="114" xr:uid="{00000000-0005-0000-0000-00000B000000}"/>
    <cellStyle name="Separador de milhares 2 2 3 4" xfId="43" xr:uid="{00000000-0005-0000-0000-000013000000}"/>
    <cellStyle name="Separador de milhares 2 2 3 5" xfId="70" xr:uid="{00000000-0005-0000-0000-00000B000000}"/>
    <cellStyle name="Separador de milhares 2 2 3 6" xfId="96" xr:uid="{00000000-0005-0000-0000-00000B000000}"/>
    <cellStyle name="Separador de milhares 2 2 4" xfId="18" xr:uid="{00000000-0005-0000-0000-000009000000}"/>
    <cellStyle name="Separador de milhares 2 2 4 2" xfId="45" xr:uid="{00000000-0005-0000-0000-000016000000}"/>
    <cellStyle name="Separador de milhares 2 2 4 3" xfId="72" xr:uid="{00000000-0005-0000-0000-000009000000}"/>
    <cellStyle name="Separador de milhares 2 2 4 4" xfId="98" xr:uid="{00000000-0005-0000-0000-000009000000}"/>
    <cellStyle name="Separador de milhares 2 2 5" xfId="27" xr:uid="{00000000-0005-0000-0000-000009000000}"/>
    <cellStyle name="Separador de milhares 2 2 5 2" xfId="54" xr:uid="{00000000-0005-0000-0000-000017000000}"/>
    <cellStyle name="Separador de milhares 2 2 5 3" xfId="81" xr:uid="{00000000-0005-0000-0000-000009000000}"/>
    <cellStyle name="Separador de milhares 2 2 5 4" xfId="107" xr:uid="{00000000-0005-0000-0000-000009000000}"/>
    <cellStyle name="Separador de milhares 2 2 6" xfId="36" xr:uid="{00000000-0005-0000-0000-00000F000000}"/>
    <cellStyle name="Separador de milhares 2 2 7" xfId="63" xr:uid="{00000000-0005-0000-0000-000009000000}"/>
    <cellStyle name="Separador de milhares 2 2 8" xfId="90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2 2" xfId="47" xr:uid="{00000000-0005-0000-0000-00001A000000}"/>
    <cellStyle name="Separador de milhares 2 3 2 2 3" xfId="74" xr:uid="{00000000-0005-0000-0000-00000D000000}"/>
    <cellStyle name="Separador de milhares 2 3 2 2 4" xfId="100" xr:uid="{00000000-0005-0000-0000-00000D000000}"/>
    <cellStyle name="Separador de milhares 2 3 2 3" xfId="29" xr:uid="{00000000-0005-0000-0000-00000D000000}"/>
    <cellStyle name="Separador de milhares 2 3 2 3 2" xfId="56" xr:uid="{00000000-0005-0000-0000-00001B000000}"/>
    <cellStyle name="Separador de milhares 2 3 2 3 3" xfId="83" xr:uid="{00000000-0005-0000-0000-00000D000000}"/>
    <cellStyle name="Separador de milhares 2 3 2 3 4" xfId="109" xr:uid="{00000000-0005-0000-0000-00000D000000}"/>
    <cellStyle name="Separador de milhares 2 3 2 4" xfId="38" xr:uid="{00000000-0005-0000-0000-000019000000}"/>
    <cellStyle name="Separador de milhares 2 3 2 5" xfId="65" xr:uid="{00000000-0005-0000-0000-00000D000000}"/>
    <cellStyle name="Separador de milhares 2 3 2 6" xfId="92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2 2" xfId="51" xr:uid="{00000000-0005-0000-0000-00001D000000}"/>
    <cellStyle name="Separador de milhares 2 3 3 2 3" xfId="78" xr:uid="{00000000-0005-0000-0000-00000E000000}"/>
    <cellStyle name="Separador de milhares 2 3 3 2 4" xfId="104" xr:uid="{00000000-0005-0000-0000-00000E000000}"/>
    <cellStyle name="Separador de milhares 2 3 3 3" xfId="33" xr:uid="{00000000-0005-0000-0000-00000E000000}"/>
    <cellStyle name="Separador de milhares 2 3 3 3 2" xfId="60" xr:uid="{00000000-0005-0000-0000-00001E000000}"/>
    <cellStyle name="Separador de milhares 2 3 3 3 3" xfId="87" xr:uid="{00000000-0005-0000-0000-00000E000000}"/>
    <cellStyle name="Separador de milhares 2 3 3 3 4" xfId="113" xr:uid="{00000000-0005-0000-0000-00000E000000}"/>
    <cellStyle name="Separador de milhares 2 3 3 4" xfId="42" xr:uid="{00000000-0005-0000-0000-00001C000000}"/>
    <cellStyle name="Separador de milhares 2 3 3 5" xfId="69" xr:uid="{00000000-0005-0000-0000-00000E000000}"/>
    <cellStyle name="Separador de milhares 2 3 3 6" xfId="95" xr:uid="{00000000-0005-0000-0000-00000E000000}"/>
    <cellStyle name="Separador de milhares 2 3 4" xfId="17" xr:uid="{00000000-0005-0000-0000-00000C000000}"/>
    <cellStyle name="Separador de milhares 2 3 4 2" xfId="44" xr:uid="{00000000-0005-0000-0000-00001F000000}"/>
    <cellStyle name="Separador de milhares 2 3 4 3" xfId="71" xr:uid="{00000000-0005-0000-0000-00000C000000}"/>
    <cellStyle name="Separador de milhares 2 3 4 4" xfId="97" xr:uid="{00000000-0005-0000-0000-00000C000000}"/>
    <cellStyle name="Separador de milhares 2 3 5" xfId="26" xr:uid="{00000000-0005-0000-0000-00000C000000}"/>
    <cellStyle name="Separador de milhares 2 3 5 2" xfId="53" xr:uid="{00000000-0005-0000-0000-000020000000}"/>
    <cellStyle name="Separador de milhares 2 3 5 3" xfId="80" xr:uid="{00000000-0005-0000-0000-00000C000000}"/>
    <cellStyle name="Separador de milhares 2 3 5 4" xfId="106" xr:uid="{00000000-0005-0000-0000-00000C000000}"/>
    <cellStyle name="Separador de milhares 2 3 6" xfId="35" xr:uid="{00000000-0005-0000-0000-000018000000}"/>
    <cellStyle name="Separador de milhares 2 3 7" xfId="62" xr:uid="{00000000-0005-0000-0000-00000C000000}"/>
    <cellStyle name="Separador de milhares 2 3 8" xfId="89" xr:uid="{00000000-0005-0000-0000-00000C000000}"/>
    <cellStyle name="Separador de milhares 3" xfId="3" xr:uid="{00000000-0005-0000-0000-00000F000000}"/>
    <cellStyle name="Título 5" xfId="4" xr:uid="{00000000-0005-0000-0000-000010000000}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1" defaultTableStyle="TableStyleMedium9" defaultPivotStyle="PivotStyleLight16">
    <tableStyle name="Invisible" pivot="0" table="0" count="0" xr9:uid="{BE688BBE-B968-4198-A953-65538040A166}"/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opLeftCell="A37" zoomScale="85" zoomScaleNormal="85" workbookViewId="0">
      <selection activeCell="N59" sqref="N59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84">
        <v>45462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45000</f>
        <v>45000</v>
      </c>
      <c r="L4" s="20">
        <f>K4-(SUM(N4:AE4))</f>
        <v>45000</v>
      </c>
      <c r="M4" s="21" t="str">
        <f t="shared" ref="M4:M11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300</f>
        <v>300</v>
      </c>
      <c r="L5" s="20">
        <f t="shared" ref="L5" si="1">K5-(SUM(N5:AE5))</f>
        <v>300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3000</f>
        <v>3000</v>
      </c>
      <c r="L6" s="20">
        <f>K6-(SUM(N6:AE6))</f>
        <v>3000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55</f>
        <v>55</v>
      </c>
      <c r="L7" s="20">
        <f t="shared" ref="L7" si="2">K7-(SUM(N7:AE7))</f>
        <v>55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ref="M12:M43" si="5">IF(L12&lt;0,"ATENÇÃO","OK")</f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49" si="6">K13-(SUM(N13:AE13))</f>
        <v>0</v>
      </c>
      <c r="M13" s="21" t="str">
        <f t="shared" si="5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7">K14-(SUM(N14:AE14))</f>
        <v>0</v>
      </c>
      <c r="M14" s="21" t="str">
        <f t="shared" ref="M14:M41" si="8">IF(L14&lt;0,"ATENÇÃO","OK")</f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7"/>
        <v>0</v>
      </c>
      <c r="M15" s="21" t="str">
        <f t="shared" si="8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7"/>
        <v>0</v>
      </c>
      <c r="M16" s="21" t="str">
        <f t="shared" si="8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7"/>
        <v>0</v>
      </c>
      <c r="M17" s="21" t="str">
        <f t="shared" si="8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7"/>
        <v>0</v>
      </c>
      <c r="M18" s="21" t="str">
        <f t="shared" si="8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7"/>
        <v>0</v>
      </c>
      <c r="M19" s="21" t="str">
        <f t="shared" si="8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9">K20-(SUM(N20:AE20))</f>
        <v>0</v>
      </c>
      <c r="M20" s="21" t="str">
        <f t="shared" ref="M20:M21" si="10">IF(L20&lt;0,"ATENÇÃO","OK")</f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9"/>
        <v>0</v>
      </c>
      <c r="M21" s="21" t="str">
        <f t="shared" si="1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7"/>
        <v>0</v>
      </c>
      <c r="M22" s="21" t="str">
        <f t="shared" si="8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7"/>
        <v>0</v>
      </c>
      <c r="M23" s="21" t="str">
        <f t="shared" si="8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7"/>
        <v>0</v>
      </c>
      <c r="M24" s="21" t="str">
        <f t="shared" si="8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7"/>
        <v>0</v>
      </c>
      <c r="M25" s="21" t="str">
        <f t="shared" si="8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7"/>
        <v>0</v>
      </c>
      <c r="M26" s="21" t="str">
        <f t="shared" si="8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7"/>
        <v>0</v>
      </c>
      <c r="M27" s="21" t="str">
        <f t="shared" si="8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7"/>
        <v>0</v>
      </c>
      <c r="M28" s="21" t="str">
        <f t="shared" si="8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7"/>
        <v>0</v>
      </c>
      <c r="M29" s="21" t="str">
        <f t="shared" si="8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7"/>
        <v>0</v>
      </c>
      <c r="M30" s="21" t="str">
        <f t="shared" si="8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7"/>
        <v>0</v>
      </c>
      <c r="M31" s="21" t="str">
        <f t="shared" si="8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7"/>
        <v>0</v>
      </c>
      <c r="M32" s="21" t="str">
        <f t="shared" si="8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7"/>
        <v>0</v>
      </c>
      <c r="M33" s="21" t="str">
        <f t="shared" si="8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7"/>
        <v>0</v>
      </c>
      <c r="M34" s="21" t="str">
        <f t="shared" si="8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7"/>
        <v>0</v>
      </c>
      <c r="M35" s="21" t="str">
        <f t="shared" si="8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7"/>
        <v>0</v>
      </c>
      <c r="M36" s="21" t="str">
        <f t="shared" si="8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7"/>
        <v>0</v>
      </c>
      <c r="M37" s="21" t="str">
        <f t="shared" si="8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7"/>
        <v>0</v>
      </c>
      <c r="M38" s="21" t="str">
        <f t="shared" si="8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7"/>
        <v>0</v>
      </c>
      <c r="M39" s="21" t="str">
        <f t="shared" si="8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7"/>
        <v>0</v>
      </c>
      <c r="M40" s="21" t="str">
        <f t="shared" si="8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7"/>
        <v>0</v>
      </c>
      <c r="M41" s="21" t="str">
        <f t="shared" si="8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6"/>
        <v>0</v>
      </c>
      <c r="M42" s="21" t="str">
        <f t="shared" si="5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6"/>
        <v>0</v>
      </c>
      <c r="M43" s="21" t="str">
        <f t="shared" si="5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6"/>
        <v>0</v>
      </c>
      <c r="M44" s="21" t="str">
        <f t="shared" ref="M44:M47" si="11">IF(L44&lt;0,"ATENÇÃO","OK")</f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6"/>
        <v>0</v>
      </c>
      <c r="M45" s="21" t="str">
        <f t="shared" si="11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ref="L46:L47" si="12">K46-(SUM(N46:AE46))</f>
        <v>0</v>
      </c>
      <c r="M46" s="21" t="str">
        <f t="shared" si="11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12"/>
        <v>0</v>
      </c>
      <c r="M47" s="21" t="str">
        <f t="shared" si="11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6"/>
        <v>0</v>
      </c>
      <c r="M48" s="21" t="str">
        <f t="shared" ref="M48:M49" si="13">IF(L48&lt;0,"ATENÇÃO","OK")</f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6"/>
        <v>0</v>
      </c>
      <c r="M49" s="21" t="str">
        <f t="shared" si="13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ref="L50:L56" si="14">K50-(SUM(N50:AE50))</f>
        <v>0</v>
      </c>
      <c r="M50" s="21" t="str">
        <f t="shared" ref="M50:M57" si="15">IF(L50&lt;0,"ATENÇÃO","OK")</f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14"/>
        <v>0</v>
      </c>
      <c r="M51" s="21" t="str">
        <f t="shared" si="15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14"/>
        <v>0</v>
      </c>
      <c r="M52" s="21" t="str">
        <f t="shared" si="15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14"/>
        <v>0</v>
      </c>
      <c r="M53" s="21" t="str">
        <f t="shared" si="15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14"/>
        <v>0</v>
      </c>
      <c r="M54" s="21" t="str">
        <f t="shared" si="15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14"/>
        <v>0</v>
      </c>
      <c r="M55" s="21" t="str">
        <f t="shared" si="15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14"/>
        <v>0</v>
      </c>
      <c r="M56" s="21" t="str">
        <f t="shared" si="15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15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48355</v>
      </c>
      <c r="L58" s="6">
        <f>SUM(L4:L57)</f>
        <v>48355</v>
      </c>
      <c r="N58" s="38">
        <f>SUMPRODUCT($J$4:$J$57,N4:N57)</f>
        <v>0</v>
      </c>
      <c r="O58" s="38">
        <f t="shared" ref="O58:AE58" si="16">SUMPRODUCT($J$4:$J$57,O4:O57)</f>
        <v>0</v>
      </c>
      <c r="P58" s="38">
        <f t="shared" si="16"/>
        <v>0</v>
      </c>
      <c r="Q58" s="38">
        <f t="shared" si="16"/>
        <v>0</v>
      </c>
      <c r="R58" s="38">
        <f t="shared" si="16"/>
        <v>0</v>
      </c>
      <c r="S58" s="38">
        <f t="shared" si="16"/>
        <v>0</v>
      </c>
      <c r="T58" s="38">
        <f t="shared" si="16"/>
        <v>0</v>
      </c>
      <c r="U58" s="38">
        <f t="shared" si="16"/>
        <v>0</v>
      </c>
      <c r="V58" s="38">
        <f t="shared" si="16"/>
        <v>0</v>
      </c>
      <c r="W58" s="38">
        <f t="shared" si="16"/>
        <v>0</v>
      </c>
      <c r="X58" s="38">
        <f t="shared" si="16"/>
        <v>0</v>
      </c>
      <c r="Y58" s="38">
        <f t="shared" si="16"/>
        <v>0</v>
      </c>
      <c r="Z58" s="38">
        <f t="shared" si="16"/>
        <v>0</v>
      </c>
      <c r="AA58" s="38">
        <f t="shared" si="16"/>
        <v>0</v>
      </c>
      <c r="AB58" s="38">
        <f t="shared" si="16"/>
        <v>0</v>
      </c>
      <c r="AC58" s="38">
        <f t="shared" si="16"/>
        <v>0</v>
      </c>
      <c r="AD58" s="38">
        <f t="shared" si="16"/>
        <v>0</v>
      </c>
      <c r="AE58" s="38">
        <f t="shared" si="16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B61:M61"/>
    <mergeCell ref="E50:E51"/>
    <mergeCell ref="B52:B53"/>
    <mergeCell ref="E52:E53"/>
    <mergeCell ref="B54:B55"/>
    <mergeCell ref="E54:E55"/>
    <mergeCell ref="B56:B57"/>
    <mergeCell ref="E56:E57"/>
    <mergeCell ref="C50:C51"/>
    <mergeCell ref="C52:C53"/>
    <mergeCell ref="C56:C57"/>
    <mergeCell ref="C54:C55"/>
    <mergeCell ref="C10:C11"/>
    <mergeCell ref="C12:C13"/>
    <mergeCell ref="C14:C15"/>
    <mergeCell ref="C16:C17"/>
    <mergeCell ref="C18:C19"/>
    <mergeCell ref="C20:C21"/>
    <mergeCell ref="A32:A35"/>
    <mergeCell ref="A36:A47"/>
    <mergeCell ref="A48:A57"/>
    <mergeCell ref="C40:C41"/>
    <mergeCell ref="C42:C43"/>
    <mergeCell ref="C44:C45"/>
    <mergeCell ref="C46:C47"/>
    <mergeCell ref="C48:C49"/>
    <mergeCell ref="B40:B41"/>
    <mergeCell ref="B36:B37"/>
    <mergeCell ref="C24:C25"/>
    <mergeCell ref="C22:C23"/>
    <mergeCell ref="C26:C27"/>
    <mergeCell ref="C28:C29"/>
    <mergeCell ref="C30:C31"/>
    <mergeCell ref="C32:C33"/>
    <mergeCell ref="C34:C35"/>
    <mergeCell ref="C36:C37"/>
    <mergeCell ref="A16:A23"/>
    <mergeCell ref="A24:A31"/>
    <mergeCell ref="B18:B19"/>
    <mergeCell ref="E18:E19"/>
    <mergeCell ref="B22:B23"/>
    <mergeCell ref="E22:E23"/>
    <mergeCell ref="B20:B21"/>
    <mergeCell ref="E20:E21"/>
    <mergeCell ref="B24:B25"/>
    <mergeCell ref="E24:E25"/>
    <mergeCell ref="B26:B27"/>
    <mergeCell ref="E26:E27"/>
    <mergeCell ref="B28:B29"/>
    <mergeCell ref="E28:E29"/>
    <mergeCell ref="B30:B31"/>
    <mergeCell ref="E30:E31"/>
    <mergeCell ref="AE1:AE2"/>
    <mergeCell ref="AA1:AA2"/>
    <mergeCell ref="AB1:AB2"/>
    <mergeCell ref="U1:U2"/>
    <mergeCell ref="AD1:AD2"/>
    <mergeCell ref="Y1:Y2"/>
    <mergeCell ref="Z1:Z2"/>
    <mergeCell ref="V1:V2"/>
    <mergeCell ref="AC1:AC2"/>
    <mergeCell ref="W1:W2"/>
    <mergeCell ref="X1:X2"/>
    <mergeCell ref="R1:R2"/>
    <mergeCell ref="S1:S2"/>
    <mergeCell ref="T1:T2"/>
    <mergeCell ref="B10:B11"/>
    <mergeCell ref="E10:E11"/>
    <mergeCell ref="B8:B9"/>
    <mergeCell ref="E8:E9"/>
    <mergeCell ref="A2:M2"/>
    <mergeCell ref="B4:B5"/>
    <mergeCell ref="E4:E5"/>
    <mergeCell ref="K1:M1"/>
    <mergeCell ref="A1:B1"/>
    <mergeCell ref="N1:N2"/>
    <mergeCell ref="P1:P2"/>
    <mergeCell ref="Q1:Q2"/>
    <mergeCell ref="O1:O2"/>
    <mergeCell ref="C1:J1"/>
    <mergeCell ref="B6:B7"/>
    <mergeCell ref="E6:E7"/>
    <mergeCell ref="A4:A7"/>
    <mergeCell ref="A8:A15"/>
    <mergeCell ref="C4:C5"/>
    <mergeCell ref="C6:C7"/>
    <mergeCell ref="C8:C9"/>
    <mergeCell ref="B12:B13"/>
    <mergeCell ref="B42:B43"/>
    <mergeCell ref="E42:E43"/>
    <mergeCell ref="B50:B51"/>
    <mergeCell ref="B44:B45"/>
    <mergeCell ref="E44:E45"/>
    <mergeCell ref="E12:E13"/>
    <mergeCell ref="B46:B47"/>
    <mergeCell ref="E46:E47"/>
    <mergeCell ref="E32:E33"/>
    <mergeCell ref="E34:E35"/>
    <mergeCell ref="E36:E37"/>
    <mergeCell ref="E40:E41"/>
    <mergeCell ref="B16:B17"/>
    <mergeCell ref="E16:E17"/>
    <mergeCell ref="B14:B15"/>
    <mergeCell ref="E14:E15"/>
    <mergeCell ref="E48:E49"/>
    <mergeCell ref="B48:B49"/>
    <mergeCell ref="E38:E39"/>
    <mergeCell ref="B38:B39"/>
    <mergeCell ref="B32:B33"/>
    <mergeCell ref="B34:B35"/>
    <mergeCell ref="C38:C39"/>
  </mergeCells>
  <conditionalFormatting sqref="N4:AE57">
    <cfRule type="cellIs" dxfId="1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6ACE-45DC-4F90-A119-C4B1244C75FA}">
  <dimension ref="A1:AE65"/>
  <sheetViews>
    <sheetView zoomScale="85" zoomScaleNormal="85" workbookViewId="0">
      <selection activeCell="J7" sqref="J7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3" t="s">
        <v>25</v>
      </c>
      <c r="B8" s="95" t="s">
        <v>34</v>
      </c>
      <c r="C8" s="110">
        <v>6</v>
      </c>
      <c r="D8" s="60">
        <v>11</v>
      </c>
      <c r="E8" s="95" t="s">
        <v>15</v>
      </c>
      <c r="F8" s="61" t="s">
        <v>22</v>
      </c>
      <c r="G8" s="62" t="s">
        <v>29</v>
      </c>
      <c r="H8" s="62" t="s">
        <v>12</v>
      </c>
      <c r="I8" s="62" t="s">
        <v>14</v>
      </c>
      <c r="J8" s="59">
        <v>7.84</v>
      </c>
      <c r="K8" s="68">
        <f>2000</f>
        <v>2000</v>
      </c>
      <c r="L8" s="20">
        <f>K8-(SUM(N8:AE8))</f>
        <v>2000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4"/>
      <c r="B9" s="95"/>
      <c r="C9" s="110"/>
      <c r="D9" s="60">
        <v>12</v>
      </c>
      <c r="E9" s="95"/>
      <c r="F9" s="61" t="s">
        <v>22</v>
      </c>
      <c r="G9" s="62" t="s">
        <v>30</v>
      </c>
      <c r="H9" s="62" t="s">
        <v>18</v>
      </c>
      <c r="I9" s="62" t="s">
        <v>14</v>
      </c>
      <c r="J9" s="59">
        <v>1700</v>
      </c>
      <c r="K9" s="68">
        <f>29</f>
        <v>29</v>
      </c>
      <c r="L9" s="20">
        <f t="shared" ref="L9" si="3">K9-(SUM(N9:AE9))</f>
        <v>29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4"/>
      <c r="B10" s="121" t="s">
        <v>27</v>
      </c>
      <c r="C10" s="122">
        <v>7</v>
      </c>
      <c r="D10" s="69">
        <v>13</v>
      </c>
      <c r="E10" s="121" t="s">
        <v>16</v>
      </c>
      <c r="F10" s="70" t="s">
        <v>22</v>
      </c>
      <c r="G10" s="71" t="s">
        <v>29</v>
      </c>
      <c r="H10" s="71" t="s">
        <v>12</v>
      </c>
      <c r="I10" s="71" t="s">
        <v>14</v>
      </c>
      <c r="J10" s="72">
        <v>11</v>
      </c>
      <c r="K10" s="68">
        <f>1200</f>
        <v>1200</v>
      </c>
      <c r="L10" s="20">
        <f>K10-(SUM(N10:AE10))</f>
        <v>1200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4"/>
      <c r="B11" s="121"/>
      <c r="C11" s="122"/>
      <c r="D11" s="69">
        <v>14</v>
      </c>
      <c r="E11" s="121"/>
      <c r="F11" s="70" t="s">
        <v>22</v>
      </c>
      <c r="G11" s="71" t="s">
        <v>30</v>
      </c>
      <c r="H11" s="71" t="s">
        <v>18</v>
      </c>
      <c r="I11" s="71" t="s">
        <v>14</v>
      </c>
      <c r="J11" s="72">
        <v>1828.57</v>
      </c>
      <c r="K11" s="68">
        <f>7</f>
        <v>7</v>
      </c>
      <c r="L11" s="20">
        <f t="shared" ref="L11" si="4">K11-(SUM(N11:AE11))</f>
        <v>7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4"/>
      <c r="B12" s="95" t="s">
        <v>27</v>
      </c>
      <c r="C12" s="110">
        <v>8</v>
      </c>
      <c r="D12" s="60">
        <v>15</v>
      </c>
      <c r="E12" s="95" t="s">
        <v>17</v>
      </c>
      <c r="F12" s="61" t="s">
        <v>22</v>
      </c>
      <c r="G12" s="62" t="s">
        <v>29</v>
      </c>
      <c r="H12" s="62" t="s">
        <v>12</v>
      </c>
      <c r="I12" s="62" t="s">
        <v>14</v>
      </c>
      <c r="J12" s="59">
        <v>18.399999999999999</v>
      </c>
      <c r="K12" s="68">
        <f>2500</f>
        <v>2500</v>
      </c>
      <c r="L12" s="20">
        <f>K12-(SUM(N12:AE12))</f>
        <v>2500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4"/>
      <c r="B13" s="95"/>
      <c r="C13" s="110"/>
      <c r="D13" s="60">
        <v>16</v>
      </c>
      <c r="E13" s="95"/>
      <c r="F13" s="61" t="s">
        <v>22</v>
      </c>
      <c r="G13" s="62" t="s">
        <v>30</v>
      </c>
      <c r="H13" s="62" t="s">
        <v>18</v>
      </c>
      <c r="I13" s="62" t="s">
        <v>14</v>
      </c>
      <c r="J13" s="59">
        <v>2900</v>
      </c>
      <c r="K13" s="68">
        <f>10</f>
        <v>10</v>
      </c>
      <c r="L13" s="20">
        <f t="shared" ref="L13:L56" si="5">K13-(SUM(N13:AE13))</f>
        <v>10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4"/>
      <c r="B14" s="121" t="s">
        <v>34</v>
      </c>
      <c r="C14" s="122">
        <v>9</v>
      </c>
      <c r="D14" s="69">
        <v>17</v>
      </c>
      <c r="E14" s="121" t="s">
        <v>13</v>
      </c>
      <c r="F14" s="70" t="s">
        <v>22</v>
      </c>
      <c r="G14" s="71" t="s">
        <v>29</v>
      </c>
      <c r="H14" s="71" t="s">
        <v>12</v>
      </c>
      <c r="I14" s="71" t="s">
        <v>14</v>
      </c>
      <c r="J14" s="72">
        <v>16.21</v>
      </c>
      <c r="K14" s="68">
        <f>500</f>
        <v>500</v>
      </c>
      <c r="L14" s="20">
        <f t="shared" ref="L14:L41" si="6">K14-(SUM(N14:AE14))</f>
        <v>500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5"/>
      <c r="B15" s="121"/>
      <c r="C15" s="122"/>
      <c r="D15" s="69">
        <v>18</v>
      </c>
      <c r="E15" s="121"/>
      <c r="F15" s="70" t="s">
        <v>22</v>
      </c>
      <c r="G15" s="71" t="s">
        <v>30</v>
      </c>
      <c r="H15" s="71" t="s">
        <v>18</v>
      </c>
      <c r="I15" s="71" t="s">
        <v>14</v>
      </c>
      <c r="J15" s="72">
        <v>2650</v>
      </c>
      <c r="K15" s="68">
        <f>24</f>
        <v>24</v>
      </c>
      <c r="L15" s="20">
        <f t="shared" si="6"/>
        <v>24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118" t="s">
        <v>45</v>
      </c>
      <c r="C18" s="119">
        <v>11</v>
      </c>
      <c r="D18" s="73">
        <v>21</v>
      </c>
      <c r="E18" s="118" t="s">
        <v>16</v>
      </c>
      <c r="F18" s="74" t="s">
        <v>22</v>
      </c>
      <c r="G18" s="75" t="s">
        <v>29</v>
      </c>
      <c r="H18" s="75" t="s">
        <v>12</v>
      </c>
      <c r="I18" s="75" t="s">
        <v>14</v>
      </c>
      <c r="J18" s="76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118"/>
      <c r="C19" s="119"/>
      <c r="D19" s="73">
        <v>22</v>
      </c>
      <c r="E19" s="118"/>
      <c r="F19" s="74" t="s">
        <v>22</v>
      </c>
      <c r="G19" s="75" t="s">
        <v>30</v>
      </c>
      <c r="H19" s="75" t="s">
        <v>18</v>
      </c>
      <c r="I19" s="75" t="s">
        <v>14</v>
      </c>
      <c r="J19" s="76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118" t="s">
        <v>34</v>
      </c>
      <c r="C22" s="119">
        <v>13</v>
      </c>
      <c r="D22" s="73">
        <v>25</v>
      </c>
      <c r="E22" s="118" t="s">
        <v>13</v>
      </c>
      <c r="F22" s="74" t="s">
        <v>22</v>
      </c>
      <c r="G22" s="75" t="s">
        <v>29</v>
      </c>
      <c r="H22" s="75" t="s">
        <v>12</v>
      </c>
      <c r="I22" s="75" t="s">
        <v>14</v>
      </c>
      <c r="J22" s="76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118"/>
      <c r="C23" s="119"/>
      <c r="D23" s="73">
        <v>26</v>
      </c>
      <c r="E23" s="118"/>
      <c r="F23" s="74" t="s">
        <v>22</v>
      </c>
      <c r="G23" s="75" t="s">
        <v>30</v>
      </c>
      <c r="H23" s="75" t="s">
        <v>18</v>
      </c>
      <c r="I23" s="75" t="s">
        <v>14</v>
      </c>
      <c r="J23" s="76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118" t="s">
        <v>28</v>
      </c>
      <c r="C26" s="119">
        <v>15</v>
      </c>
      <c r="D26" s="73">
        <v>29</v>
      </c>
      <c r="E26" s="118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76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118"/>
      <c r="C27" s="119"/>
      <c r="D27" s="73">
        <v>30</v>
      </c>
      <c r="E27" s="118"/>
      <c r="F27" s="74" t="s">
        <v>22</v>
      </c>
      <c r="G27" s="75" t="s">
        <v>30</v>
      </c>
      <c r="H27" s="75" t="s">
        <v>18</v>
      </c>
      <c r="I27" s="75" t="s">
        <v>14</v>
      </c>
      <c r="J27" s="76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118" t="s">
        <v>48</v>
      </c>
      <c r="C30" s="119">
        <v>17</v>
      </c>
      <c r="D30" s="73">
        <v>33</v>
      </c>
      <c r="E30" s="118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76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118"/>
      <c r="C31" s="119"/>
      <c r="D31" s="73">
        <v>34</v>
      </c>
      <c r="E31" s="118"/>
      <c r="F31" s="74" t="s">
        <v>22</v>
      </c>
      <c r="G31" s="75" t="s">
        <v>30</v>
      </c>
      <c r="H31" s="75" t="s">
        <v>18</v>
      </c>
      <c r="I31" s="75" t="s">
        <v>14</v>
      </c>
      <c r="J31" s="76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118" t="s">
        <v>48</v>
      </c>
      <c r="C34" s="119">
        <v>19</v>
      </c>
      <c r="D34" s="73">
        <v>37</v>
      </c>
      <c r="E34" s="118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76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118"/>
      <c r="C35" s="120"/>
      <c r="D35" s="73">
        <v>38</v>
      </c>
      <c r="E35" s="118"/>
      <c r="F35" s="74" t="s">
        <v>22</v>
      </c>
      <c r="G35" s="75" t="s">
        <v>30</v>
      </c>
      <c r="H35" s="75" t="s">
        <v>18</v>
      </c>
      <c r="I35" s="75" t="s">
        <v>14</v>
      </c>
      <c r="J35" s="76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118" t="s">
        <v>51</v>
      </c>
      <c r="C38" s="119">
        <v>21</v>
      </c>
      <c r="D38" s="73">
        <v>41</v>
      </c>
      <c r="E38" s="118" t="s">
        <v>16</v>
      </c>
      <c r="F38" s="74" t="s">
        <v>22</v>
      </c>
      <c r="G38" s="75" t="s">
        <v>29</v>
      </c>
      <c r="H38" s="75" t="s">
        <v>12</v>
      </c>
      <c r="I38" s="75" t="s">
        <v>14</v>
      </c>
      <c r="J38" s="76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118"/>
      <c r="C39" s="120"/>
      <c r="D39" s="73">
        <v>42</v>
      </c>
      <c r="E39" s="118"/>
      <c r="F39" s="74" t="s">
        <v>22</v>
      </c>
      <c r="G39" s="75" t="s">
        <v>30</v>
      </c>
      <c r="H39" s="75" t="s">
        <v>18</v>
      </c>
      <c r="I39" s="75" t="s">
        <v>14</v>
      </c>
      <c r="J39" s="76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118" t="s">
        <v>52</v>
      </c>
      <c r="C42" s="119">
        <v>23</v>
      </c>
      <c r="D42" s="73">
        <v>45</v>
      </c>
      <c r="E42" s="118" t="s">
        <v>13</v>
      </c>
      <c r="F42" s="74" t="s">
        <v>22</v>
      </c>
      <c r="G42" s="75" t="s">
        <v>29</v>
      </c>
      <c r="H42" s="75" t="s">
        <v>12</v>
      </c>
      <c r="I42" s="75" t="s">
        <v>14</v>
      </c>
      <c r="J42" s="76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118"/>
      <c r="C43" s="120"/>
      <c r="D43" s="73">
        <v>46</v>
      </c>
      <c r="E43" s="118"/>
      <c r="F43" s="74" t="s">
        <v>22</v>
      </c>
      <c r="G43" s="75" t="s">
        <v>30</v>
      </c>
      <c r="H43" s="75" t="s">
        <v>18</v>
      </c>
      <c r="I43" s="75" t="s">
        <v>14</v>
      </c>
      <c r="J43" s="76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118" t="s">
        <v>52</v>
      </c>
      <c r="C46" s="119">
        <v>25</v>
      </c>
      <c r="D46" s="73">
        <v>49</v>
      </c>
      <c r="E46" s="118" t="s">
        <v>23</v>
      </c>
      <c r="F46" s="74" t="s">
        <v>22</v>
      </c>
      <c r="G46" s="75" t="s">
        <v>29</v>
      </c>
      <c r="H46" s="75" t="s">
        <v>12</v>
      </c>
      <c r="I46" s="75" t="s">
        <v>14</v>
      </c>
      <c r="J46" s="76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118"/>
      <c r="C47" s="120"/>
      <c r="D47" s="73">
        <v>50</v>
      </c>
      <c r="E47" s="118"/>
      <c r="F47" s="74" t="s">
        <v>22</v>
      </c>
      <c r="G47" s="75" t="s">
        <v>30</v>
      </c>
      <c r="H47" s="75" t="s">
        <v>18</v>
      </c>
      <c r="I47" s="75" t="s">
        <v>14</v>
      </c>
      <c r="J47" s="76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118" t="s">
        <v>45</v>
      </c>
      <c r="C50" s="119">
        <v>27</v>
      </c>
      <c r="D50" s="73">
        <v>53</v>
      </c>
      <c r="E50" s="118" t="s">
        <v>16</v>
      </c>
      <c r="F50" s="74" t="s">
        <v>22</v>
      </c>
      <c r="G50" s="75" t="s">
        <v>29</v>
      </c>
      <c r="H50" s="75" t="s">
        <v>12</v>
      </c>
      <c r="I50" s="75" t="s">
        <v>14</v>
      </c>
      <c r="J50" s="76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118"/>
      <c r="C51" s="120"/>
      <c r="D51" s="73">
        <v>54</v>
      </c>
      <c r="E51" s="118"/>
      <c r="F51" s="74" t="s">
        <v>22</v>
      </c>
      <c r="G51" s="75" t="s">
        <v>30</v>
      </c>
      <c r="H51" s="75" t="s">
        <v>18</v>
      </c>
      <c r="I51" s="75" t="s">
        <v>14</v>
      </c>
      <c r="J51" s="76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118" t="s">
        <v>53</v>
      </c>
      <c r="C54" s="119">
        <v>29</v>
      </c>
      <c r="D54" s="73">
        <v>57</v>
      </c>
      <c r="E54" s="118" t="s">
        <v>13</v>
      </c>
      <c r="F54" s="74" t="s">
        <v>22</v>
      </c>
      <c r="G54" s="75" t="s">
        <v>29</v>
      </c>
      <c r="H54" s="75" t="s">
        <v>12</v>
      </c>
      <c r="I54" s="75" t="s">
        <v>14</v>
      </c>
      <c r="J54" s="76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118"/>
      <c r="C55" s="120"/>
      <c r="D55" s="73">
        <v>58</v>
      </c>
      <c r="E55" s="118"/>
      <c r="F55" s="74" t="s">
        <v>22</v>
      </c>
      <c r="G55" s="75" t="s">
        <v>30</v>
      </c>
      <c r="H55" s="75" t="s">
        <v>18</v>
      </c>
      <c r="I55" s="75" t="s">
        <v>14</v>
      </c>
      <c r="J55" s="76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6270</v>
      </c>
      <c r="L58" s="6">
        <f>SUM(L4:L57)</f>
        <v>6270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5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677D1-9EFD-43F9-B948-355EAFC42422}">
  <dimension ref="A1:AE65"/>
  <sheetViews>
    <sheetView zoomScale="85" zoomScaleNormal="85" workbookViewId="0">
      <selection activeCell="A16" sqref="A16:A23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3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3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33"/>
      <c r="B18" s="121" t="s">
        <v>45</v>
      </c>
      <c r="C18" s="122">
        <v>11</v>
      </c>
      <c r="D18" s="69">
        <v>21</v>
      </c>
      <c r="E18" s="121" t="s">
        <v>16</v>
      </c>
      <c r="F18" s="70" t="s">
        <v>22</v>
      </c>
      <c r="G18" s="71" t="s">
        <v>29</v>
      </c>
      <c r="H18" s="71" t="s">
        <v>12</v>
      </c>
      <c r="I18" s="71" t="s">
        <v>14</v>
      </c>
      <c r="J18" s="72">
        <v>8</v>
      </c>
      <c r="K18" s="68">
        <f>1000</f>
        <v>1000</v>
      </c>
      <c r="L18" s="20">
        <f t="shared" si="6"/>
        <v>1000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33"/>
      <c r="B19" s="121"/>
      <c r="C19" s="122"/>
      <c r="D19" s="69">
        <v>22</v>
      </c>
      <c r="E19" s="121"/>
      <c r="F19" s="70" t="s">
        <v>22</v>
      </c>
      <c r="G19" s="71" t="s">
        <v>30</v>
      </c>
      <c r="H19" s="71" t="s">
        <v>18</v>
      </c>
      <c r="I19" s="71" t="s">
        <v>14</v>
      </c>
      <c r="J19" s="72">
        <v>992.32</v>
      </c>
      <c r="K19" s="68">
        <f>10</f>
        <v>10</v>
      </c>
      <c r="L19" s="20">
        <f t="shared" si="6"/>
        <v>10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33"/>
      <c r="B20" s="95" t="s">
        <v>46</v>
      </c>
      <c r="C20" s="110">
        <v>12</v>
      </c>
      <c r="D20" s="60">
        <v>23</v>
      </c>
      <c r="E20" s="95" t="s">
        <v>17</v>
      </c>
      <c r="F20" s="61" t="s">
        <v>22</v>
      </c>
      <c r="G20" s="62" t="s">
        <v>29</v>
      </c>
      <c r="H20" s="62" t="s">
        <v>12</v>
      </c>
      <c r="I20" s="62" t="s">
        <v>14</v>
      </c>
      <c r="J20" s="59">
        <v>15.72</v>
      </c>
      <c r="K20" s="68">
        <f>6000</f>
        <v>6000</v>
      </c>
      <c r="L20" s="20">
        <f t="shared" ref="L20:L21" si="7">K20-(SUM(N20:AE20))</f>
        <v>6000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33"/>
      <c r="B21" s="95"/>
      <c r="C21" s="110"/>
      <c r="D21" s="60">
        <v>24</v>
      </c>
      <c r="E21" s="95"/>
      <c r="F21" s="61" t="s">
        <v>22</v>
      </c>
      <c r="G21" s="62" t="s">
        <v>30</v>
      </c>
      <c r="H21" s="62" t="s">
        <v>18</v>
      </c>
      <c r="I21" s="62" t="s">
        <v>14</v>
      </c>
      <c r="J21" s="59">
        <v>2252.44</v>
      </c>
      <c r="K21" s="68">
        <f>20</f>
        <v>20</v>
      </c>
      <c r="L21" s="20">
        <f t="shared" si="7"/>
        <v>20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33"/>
      <c r="B22" s="121" t="s">
        <v>34</v>
      </c>
      <c r="C22" s="122">
        <v>13</v>
      </c>
      <c r="D22" s="69">
        <v>25</v>
      </c>
      <c r="E22" s="121" t="s">
        <v>13</v>
      </c>
      <c r="F22" s="70" t="s">
        <v>22</v>
      </c>
      <c r="G22" s="71" t="s">
        <v>29</v>
      </c>
      <c r="H22" s="71" t="s">
        <v>12</v>
      </c>
      <c r="I22" s="71" t="s">
        <v>14</v>
      </c>
      <c r="J22" s="72">
        <v>15.44</v>
      </c>
      <c r="K22" s="68">
        <f>2000</f>
        <v>2000</v>
      </c>
      <c r="L22" s="20">
        <f t="shared" si="6"/>
        <v>2000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34"/>
      <c r="B23" s="121"/>
      <c r="C23" s="122"/>
      <c r="D23" s="69">
        <v>26</v>
      </c>
      <c r="E23" s="121"/>
      <c r="F23" s="70" t="s">
        <v>22</v>
      </c>
      <c r="G23" s="71" t="s">
        <v>30</v>
      </c>
      <c r="H23" s="71" t="s">
        <v>18</v>
      </c>
      <c r="I23" s="71" t="s">
        <v>14</v>
      </c>
      <c r="J23" s="72">
        <v>2650</v>
      </c>
      <c r="K23" s="68">
        <f>30</f>
        <v>30</v>
      </c>
      <c r="L23" s="20">
        <f t="shared" si="6"/>
        <v>30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118" t="s">
        <v>28</v>
      </c>
      <c r="C26" s="119">
        <v>15</v>
      </c>
      <c r="D26" s="73">
        <v>29</v>
      </c>
      <c r="E26" s="118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76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118"/>
      <c r="C27" s="119"/>
      <c r="D27" s="73">
        <v>30</v>
      </c>
      <c r="E27" s="118"/>
      <c r="F27" s="74" t="s">
        <v>22</v>
      </c>
      <c r="G27" s="75" t="s">
        <v>30</v>
      </c>
      <c r="H27" s="75" t="s">
        <v>18</v>
      </c>
      <c r="I27" s="75" t="s">
        <v>14</v>
      </c>
      <c r="J27" s="76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118" t="s">
        <v>48</v>
      </c>
      <c r="C30" s="119">
        <v>17</v>
      </c>
      <c r="D30" s="73">
        <v>33</v>
      </c>
      <c r="E30" s="118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76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118"/>
      <c r="C31" s="119"/>
      <c r="D31" s="73">
        <v>34</v>
      </c>
      <c r="E31" s="118"/>
      <c r="F31" s="74" t="s">
        <v>22</v>
      </c>
      <c r="G31" s="75" t="s">
        <v>30</v>
      </c>
      <c r="H31" s="75" t="s">
        <v>18</v>
      </c>
      <c r="I31" s="75" t="s">
        <v>14</v>
      </c>
      <c r="J31" s="76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118" t="s">
        <v>48</v>
      </c>
      <c r="C34" s="119">
        <v>19</v>
      </c>
      <c r="D34" s="73">
        <v>37</v>
      </c>
      <c r="E34" s="118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76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118"/>
      <c r="C35" s="120"/>
      <c r="D35" s="73">
        <v>38</v>
      </c>
      <c r="E35" s="118"/>
      <c r="F35" s="74" t="s">
        <v>22</v>
      </c>
      <c r="G35" s="75" t="s">
        <v>30</v>
      </c>
      <c r="H35" s="75" t="s">
        <v>18</v>
      </c>
      <c r="I35" s="75" t="s">
        <v>14</v>
      </c>
      <c r="J35" s="76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118" t="s">
        <v>51</v>
      </c>
      <c r="C38" s="119">
        <v>21</v>
      </c>
      <c r="D38" s="73">
        <v>41</v>
      </c>
      <c r="E38" s="118" t="s">
        <v>16</v>
      </c>
      <c r="F38" s="74" t="s">
        <v>22</v>
      </c>
      <c r="G38" s="75" t="s">
        <v>29</v>
      </c>
      <c r="H38" s="75" t="s">
        <v>12</v>
      </c>
      <c r="I38" s="75" t="s">
        <v>14</v>
      </c>
      <c r="J38" s="76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118"/>
      <c r="C39" s="120"/>
      <c r="D39" s="73">
        <v>42</v>
      </c>
      <c r="E39" s="118"/>
      <c r="F39" s="74" t="s">
        <v>22</v>
      </c>
      <c r="G39" s="75" t="s">
        <v>30</v>
      </c>
      <c r="H39" s="75" t="s">
        <v>18</v>
      </c>
      <c r="I39" s="75" t="s">
        <v>14</v>
      </c>
      <c r="J39" s="76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118" t="s">
        <v>52</v>
      </c>
      <c r="C42" s="119">
        <v>23</v>
      </c>
      <c r="D42" s="73">
        <v>45</v>
      </c>
      <c r="E42" s="118" t="s">
        <v>13</v>
      </c>
      <c r="F42" s="74" t="s">
        <v>22</v>
      </c>
      <c r="G42" s="75" t="s">
        <v>29</v>
      </c>
      <c r="H42" s="75" t="s">
        <v>12</v>
      </c>
      <c r="I42" s="75" t="s">
        <v>14</v>
      </c>
      <c r="J42" s="76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118"/>
      <c r="C43" s="120"/>
      <c r="D43" s="73">
        <v>46</v>
      </c>
      <c r="E43" s="118"/>
      <c r="F43" s="74" t="s">
        <v>22</v>
      </c>
      <c r="G43" s="75" t="s">
        <v>30</v>
      </c>
      <c r="H43" s="75" t="s">
        <v>18</v>
      </c>
      <c r="I43" s="75" t="s">
        <v>14</v>
      </c>
      <c r="J43" s="76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118" t="s">
        <v>52</v>
      </c>
      <c r="C46" s="119">
        <v>25</v>
      </c>
      <c r="D46" s="73">
        <v>49</v>
      </c>
      <c r="E46" s="118" t="s">
        <v>23</v>
      </c>
      <c r="F46" s="74" t="s">
        <v>22</v>
      </c>
      <c r="G46" s="75" t="s">
        <v>29</v>
      </c>
      <c r="H46" s="75" t="s">
        <v>12</v>
      </c>
      <c r="I46" s="75" t="s">
        <v>14</v>
      </c>
      <c r="J46" s="76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118"/>
      <c r="C47" s="120"/>
      <c r="D47" s="73">
        <v>50</v>
      </c>
      <c r="E47" s="118"/>
      <c r="F47" s="74" t="s">
        <v>22</v>
      </c>
      <c r="G47" s="75" t="s">
        <v>30</v>
      </c>
      <c r="H47" s="75" t="s">
        <v>18</v>
      </c>
      <c r="I47" s="75" t="s">
        <v>14</v>
      </c>
      <c r="J47" s="76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118" t="s">
        <v>45</v>
      </c>
      <c r="C50" s="119">
        <v>27</v>
      </c>
      <c r="D50" s="73">
        <v>53</v>
      </c>
      <c r="E50" s="118" t="s">
        <v>16</v>
      </c>
      <c r="F50" s="74" t="s">
        <v>22</v>
      </c>
      <c r="G50" s="75" t="s">
        <v>29</v>
      </c>
      <c r="H50" s="75" t="s">
        <v>12</v>
      </c>
      <c r="I50" s="75" t="s">
        <v>14</v>
      </c>
      <c r="J50" s="76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118"/>
      <c r="C51" s="120"/>
      <c r="D51" s="73">
        <v>54</v>
      </c>
      <c r="E51" s="118"/>
      <c r="F51" s="74" t="s">
        <v>22</v>
      </c>
      <c r="G51" s="75" t="s">
        <v>30</v>
      </c>
      <c r="H51" s="75" t="s">
        <v>18</v>
      </c>
      <c r="I51" s="75" t="s">
        <v>14</v>
      </c>
      <c r="J51" s="76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118" t="s">
        <v>53</v>
      </c>
      <c r="C54" s="119">
        <v>29</v>
      </c>
      <c r="D54" s="73">
        <v>57</v>
      </c>
      <c r="E54" s="118" t="s">
        <v>13</v>
      </c>
      <c r="F54" s="74" t="s">
        <v>22</v>
      </c>
      <c r="G54" s="75" t="s">
        <v>29</v>
      </c>
      <c r="H54" s="75" t="s">
        <v>12</v>
      </c>
      <c r="I54" s="75" t="s">
        <v>14</v>
      </c>
      <c r="J54" s="76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118"/>
      <c r="C55" s="120"/>
      <c r="D55" s="73">
        <v>58</v>
      </c>
      <c r="E55" s="118"/>
      <c r="F55" s="74" t="s">
        <v>22</v>
      </c>
      <c r="G55" s="75" t="s">
        <v>30</v>
      </c>
      <c r="H55" s="75" t="s">
        <v>18</v>
      </c>
      <c r="I55" s="75" t="s">
        <v>14</v>
      </c>
      <c r="J55" s="76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9060</v>
      </c>
      <c r="L58" s="6">
        <f>SUM(L4:L57)</f>
        <v>9060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4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127F2-863A-4665-A446-392E873495B5}">
  <dimension ref="A1:AE65"/>
  <sheetViews>
    <sheetView zoomScale="85" zoomScaleNormal="85" workbookViewId="0">
      <selection activeCell="K25" sqref="K25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32" t="s">
        <v>33</v>
      </c>
      <c r="B16" s="95" t="s">
        <v>45</v>
      </c>
      <c r="C16" s="110">
        <v>10</v>
      </c>
      <c r="D16" s="60">
        <v>19</v>
      </c>
      <c r="E16" s="95" t="s">
        <v>15</v>
      </c>
      <c r="F16" s="61" t="s">
        <v>22</v>
      </c>
      <c r="G16" s="62" t="s">
        <v>29</v>
      </c>
      <c r="H16" s="62" t="s">
        <v>12</v>
      </c>
      <c r="I16" s="62" t="s">
        <v>14</v>
      </c>
      <c r="J16" s="59">
        <v>7.9</v>
      </c>
      <c r="K16" s="68">
        <f>1000</f>
        <v>1000</v>
      </c>
      <c r="L16" s="20">
        <f t="shared" si="6"/>
        <v>1000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33"/>
      <c r="B17" s="95"/>
      <c r="C17" s="110"/>
      <c r="D17" s="60">
        <v>20</v>
      </c>
      <c r="E17" s="95"/>
      <c r="F17" s="61" t="s">
        <v>22</v>
      </c>
      <c r="G17" s="62" t="s">
        <v>30</v>
      </c>
      <c r="H17" s="62" t="s">
        <v>18</v>
      </c>
      <c r="I17" s="62" t="s">
        <v>14</v>
      </c>
      <c r="J17" s="59">
        <v>1632.32</v>
      </c>
      <c r="K17" s="68">
        <f>6</f>
        <v>6</v>
      </c>
      <c r="L17" s="20">
        <f t="shared" si="6"/>
        <v>6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33"/>
      <c r="B18" s="121" t="s">
        <v>45</v>
      </c>
      <c r="C18" s="122">
        <v>11</v>
      </c>
      <c r="D18" s="69">
        <v>21</v>
      </c>
      <c r="E18" s="121" t="s">
        <v>16</v>
      </c>
      <c r="F18" s="70" t="s">
        <v>22</v>
      </c>
      <c r="G18" s="71" t="s">
        <v>29</v>
      </c>
      <c r="H18" s="71" t="s">
        <v>12</v>
      </c>
      <c r="I18" s="71" t="s">
        <v>14</v>
      </c>
      <c r="J18" s="72">
        <v>8</v>
      </c>
      <c r="K18" s="68">
        <f>1500</f>
        <v>1500</v>
      </c>
      <c r="L18" s="20">
        <f t="shared" si="6"/>
        <v>1500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33"/>
      <c r="B19" s="121"/>
      <c r="C19" s="122"/>
      <c r="D19" s="69">
        <v>22</v>
      </c>
      <c r="E19" s="121"/>
      <c r="F19" s="70" t="s">
        <v>22</v>
      </c>
      <c r="G19" s="71" t="s">
        <v>30</v>
      </c>
      <c r="H19" s="71" t="s">
        <v>18</v>
      </c>
      <c r="I19" s="71" t="s">
        <v>14</v>
      </c>
      <c r="J19" s="72">
        <v>992.32</v>
      </c>
      <c r="K19" s="68">
        <f>5</f>
        <v>5</v>
      </c>
      <c r="L19" s="20">
        <f t="shared" si="6"/>
        <v>5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33"/>
      <c r="B20" s="95" t="s">
        <v>46</v>
      </c>
      <c r="C20" s="110">
        <v>12</v>
      </c>
      <c r="D20" s="60">
        <v>23</v>
      </c>
      <c r="E20" s="95" t="s">
        <v>17</v>
      </c>
      <c r="F20" s="61" t="s">
        <v>22</v>
      </c>
      <c r="G20" s="62" t="s">
        <v>29</v>
      </c>
      <c r="H20" s="62" t="s">
        <v>12</v>
      </c>
      <c r="I20" s="62" t="s">
        <v>14</v>
      </c>
      <c r="J20" s="59">
        <v>15.72</v>
      </c>
      <c r="K20" s="68">
        <f>6000</f>
        <v>6000</v>
      </c>
      <c r="L20" s="20">
        <f t="shared" ref="L20:L21" si="7">K20-(SUM(N20:AE20))</f>
        <v>6000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33"/>
      <c r="B21" s="95"/>
      <c r="C21" s="110"/>
      <c r="D21" s="60">
        <v>24</v>
      </c>
      <c r="E21" s="95"/>
      <c r="F21" s="61" t="s">
        <v>22</v>
      </c>
      <c r="G21" s="62" t="s">
        <v>30</v>
      </c>
      <c r="H21" s="62" t="s">
        <v>18</v>
      </c>
      <c r="I21" s="62" t="s">
        <v>14</v>
      </c>
      <c r="J21" s="59">
        <v>2252.44</v>
      </c>
      <c r="K21" s="68">
        <f>25</f>
        <v>25</v>
      </c>
      <c r="L21" s="20">
        <f t="shared" si="7"/>
        <v>25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33"/>
      <c r="B22" s="121" t="s">
        <v>34</v>
      </c>
      <c r="C22" s="122">
        <v>13</v>
      </c>
      <c r="D22" s="69">
        <v>25</v>
      </c>
      <c r="E22" s="121" t="s">
        <v>13</v>
      </c>
      <c r="F22" s="70" t="s">
        <v>22</v>
      </c>
      <c r="G22" s="71" t="s">
        <v>29</v>
      </c>
      <c r="H22" s="71" t="s">
        <v>12</v>
      </c>
      <c r="I22" s="71" t="s">
        <v>14</v>
      </c>
      <c r="J22" s="72">
        <v>15.44</v>
      </c>
      <c r="K22" s="68">
        <f>1600</f>
        <v>1600</v>
      </c>
      <c r="L22" s="20">
        <f t="shared" si="6"/>
        <v>1600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34"/>
      <c r="B23" s="121"/>
      <c r="C23" s="122"/>
      <c r="D23" s="69">
        <v>26</v>
      </c>
      <c r="E23" s="121"/>
      <c r="F23" s="70" t="s">
        <v>22</v>
      </c>
      <c r="G23" s="71" t="s">
        <v>30</v>
      </c>
      <c r="H23" s="71" t="s">
        <v>18</v>
      </c>
      <c r="I23" s="71" t="s">
        <v>14</v>
      </c>
      <c r="J23" s="72">
        <v>2650</v>
      </c>
      <c r="K23" s="68">
        <f>6</f>
        <v>6</v>
      </c>
      <c r="L23" s="20">
        <f t="shared" si="6"/>
        <v>6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118" t="s">
        <v>28</v>
      </c>
      <c r="C26" s="119">
        <v>15</v>
      </c>
      <c r="D26" s="73">
        <v>29</v>
      </c>
      <c r="E26" s="118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76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118"/>
      <c r="C27" s="119"/>
      <c r="D27" s="73">
        <v>30</v>
      </c>
      <c r="E27" s="118"/>
      <c r="F27" s="74" t="s">
        <v>22</v>
      </c>
      <c r="G27" s="75" t="s">
        <v>30</v>
      </c>
      <c r="H27" s="75" t="s">
        <v>18</v>
      </c>
      <c r="I27" s="75" t="s">
        <v>14</v>
      </c>
      <c r="J27" s="76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118" t="s">
        <v>48</v>
      </c>
      <c r="C30" s="119">
        <v>17</v>
      </c>
      <c r="D30" s="73">
        <v>33</v>
      </c>
      <c r="E30" s="118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76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118"/>
      <c r="C31" s="119"/>
      <c r="D31" s="73">
        <v>34</v>
      </c>
      <c r="E31" s="118"/>
      <c r="F31" s="74" t="s">
        <v>22</v>
      </c>
      <c r="G31" s="75" t="s">
        <v>30</v>
      </c>
      <c r="H31" s="75" t="s">
        <v>18</v>
      </c>
      <c r="I31" s="75" t="s">
        <v>14</v>
      </c>
      <c r="J31" s="76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118" t="s">
        <v>48</v>
      </c>
      <c r="C34" s="119">
        <v>19</v>
      </c>
      <c r="D34" s="73">
        <v>37</v>
      </c>
      <c r="E34" s="118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76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118"/>
      <c r="C35" s="120"/>
      <c r="D35" s="73">
        <v>38</v>
      </c>
      <c r="E35" s="118"/>
      <c r="F35" s="74" t="s">
        <v>22</v>
      </c>
      <c r="G35" s="75" t="s">
        <v>30</v>
      </c>
      <c r="H35" s="75" t="s">
        <v>18</v>
      </c>
      <c r="I35" s="75" t="s">
        <v>14</v>
      </c>
      <c r="J35" s="76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118" t="s">
        <v>51</v>
      </c>
      <c r="C38" s="119">
        <v>21</v>
      </c>
      <c r="D38" s="73">
        <v>41</v>
      </c>
      <c r="E38" s="118" t="s">
        <v>16</v>
      </c>
      <c r="F38" s="74" t="s">
        <v>22</v>
      </c>
      <c r="G38" s="75" t="s">
        <v>29</v>
      </c>
      <c r="H38" s="75" t="s">
        <v>12</v>
      </c>
      <c r="I38" s="75" t="s">
        <v>14</v>
      </c>
      <c r="J38" s="76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118"/>
      <c r="C39" s="120"/>
      <c r="D39" s="73">
        <v>42</v>
      </c>
      <c r="E39" s="118"/>
      <c r="F39" s="74" t="s">
        <v>22</v>
      </c>
      <c r="G39" s="75" t="s">
        <v>30</v>
      </c>
      <c r="H39" s="75" t="s">
        <v>18</v>
      </c>
      <c r="I39" s="75" t="s">
        <v>14</v>
      </c>
      <c r="J39" s="76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118" t="s">
        <v>52</v>
      </c>
      <c r="C42" s="119">
        <v>23</v>
      </c>
      <c r="D42" s="73">
        <v>45</v>
      </c>
      <c r="E42" s="118" t="s">
        <v>13</v>
      </c>
      <c r="F42" s="74" t="s">
        <v>22</v>
      </c>
      <c r="G42" s="75" t="s">
        <v>29</v>
      </c>
      <c r="H42" s="75" t="s">
        <v>12</v>
      </c>
      <c r="I42" s="75" t="s">
        <v>14</v>
      </c>
      <c r="J42" s="76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118"/>
      <c r="C43" s="120"/>
      <c r="D43" s="73">
        <v>46</v>
      </c>
      <c r="E43" s="118"/>
      <c r="F43" s="74" t="s">
        <v>22</v>
      </c>
      <c r="G43" s="75" t="s">
        <v>30</v>
      </c>
      <c r="H43" s="75" t="s">
        <v>18</v>
      </c>
      <c r="I43" s="75" t="s">
        <v>14</v>
      </c>
      <c r="J43" s="76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118" t="s">
        <v>52</v>
      </c>
      <c r="C46" s="119">
        <v>25</v>
      </c>
      <c r="D46" s="73">
        <v>49</v>
      </c>
      <c r="E46" s="118" t="s">
        <v>23</v>
      </c>
      <c r="F46" s="74" t="s">
        <v>22</v>
      </c>
      <c r="G46" s="75" t="s">
        <v>29</v>
      </c>
      <c r="H46" s="75" t="s">
        <v>12</v>
      </c>
      <c r="I46" s="75" t="s">
        <v>14</v>
      </c>
      <c r="J46" s="76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118"/>
      <c r="C47" s="120"/>
      <c r="D47" s="73">
        <v>50</v>
      </c>
      <c r="E47" s="118"/>
      <c r="F47" s="74" t="s">
        <v>22</v>
      </c>
      <c r="G47" s="75" t="s">
        <v>30</v>
      </c>
      <c r="H47" s="75" t="s">
        <v>18</v>
      </c>
      <c r="I47" s="75" t="s">
        <v>14</v>
      </c>
      <c r="J47" s="76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118" t="s">
        <v>45</v>
      </c>
      <c r="C50" s="119">
        <v>27</v>
      </c>
      <c r="D50" s="73">
        <v>53</v>
      </c>
      <c r="E50" s="118" t="s">
        <v>16</v>
      </c>
      <c r="F50" s="74" t="s">
        <v>22</v>
      </c>
      <c r="G50" s="75" t="s">
        <v>29</v>
      </c>
      <c r="H50" s="75" t="s">
        <v>12</v>
      </c>
      <c r="I50" s="75" t="s">
        <v>14</v>
      </c>
      <c r="J50" s="76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118"/>
      <c r="C51" s="120"/>
      <c r="D51" s="73">
        <v>54</v>
      </c>
      <c r="E51" s="118"/>
      <c r="F51" s="74" t="s">
        <v>22</v>
      </c>
      <c r="G51" s="75" t="s">
        <v>30</v>
      </c>
      <c r="H51" s="75" t="s">
        <v>18</v>
      </c>
      <c r="I51" s="75" t="s">
        <v>14</v>
      </c>
      <c r="J51" s="76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118" t="s">
        <v>53</v>
      </c>
      <c r="C54" s="119">
        <v>29</v>
      </c>
      <c r="D54" s="73">
        <v>57</v>
      </c>
      <c r="E54" s="118" t="s">
        <v>13</v>
      </c>
      <c r="F54" s="74" t="s">
        <v>22</v>
      </c>
      <c r="G54" s="75" t="s">
        <v>29</v>
      </c>
      <c r="H54" s="75" t="s">
        <v>12</v>
      </c>
      <c r="I54" s="75" t="s">
        <v>14</v>
      </c>
      <c r="J54" s="76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118"/>
      <c r="C55" s="120"/>
      <c r="D55" s="73">
        <v>58</v>
      </c>
      <c r="E55" s="118"/>
      <c r="F55" s="74" t="s">
        <v>22</v>
      </c>
      <c r="G55" s="75" t="s">
        <v>30</v>
      </c>
      <c r="H55" s="75" t="s">
        <v>18</v>
      </c>
      <c r="I55" s="75" t="s">
        <v>14</v>
      </c>
      <c r="J55" s="76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10142</v>
      </c>
      <c r="L58" s="6">
        <f>SUM(L4:L57)</f>
        <v>10142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3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D902-8C6C-464E-B524-7A7DE707077B}">
  <dimension ref="A1:AE65"/>
  <sheetViews>
    <sheetView zoomScale="85" zoomScaleNormal="85" workbookViewId="0">
      <selection activeCell="H24" sqref="H24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70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35" t="s">
        <v>33</v>
      </c>
      <c r="B16" s="128" t="s">
        <v>45</v>
      </c>
      <c r="C16" s="130">
        <v>10</v>
      </c>
      <c r="D16" s="81">
        <v>19</v>
      </c>
      <c r="E16" s="128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80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36"/>
      <c r="B17" s="128"/>
      <c r="C17" s="130"/>
      <c r="D17" s="81">
        <v>20</v>
      </c>
      <c r="E17" s="128"/>
      <c r="F17" s="53" t="s">
        <v>22</v>
      </c>
      <c r="G17" s="54" t="s">
        <v>30</v>
      </c>
      <c r="H17" s="54" t="s">
        <v>18</v>
      </c>
      <c r="I17" s="54" t="s">
        <v>14</v>
      </c>
      <c r="J17" s="80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36"/>
      <c r="B18" s="123" t="s">
        <v>45</v>
      </c>
      <c r="C18" s="131">
        <v>11</v>
      </c>
      <c r="D18" s="82">
        <v>21</v>
      </c>
      <c r="E18" s="123" t="s">
        <v>16</v>
      </c>
      <c r="F18" s="74" t="s">
        <v>22</v>
      </c>
      <c r="G18" s="75" t="s">
        <v>29</v>
      </c>
      <c r="H18" s="75" t="s">
        <v>12</v>
      </c>
      <c r="I18" s="75" t="s">
        <v>14</v>
      </c>
      <c r="J18" s="83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36"/>
      <c r="B19" s="123"/>
      <c r="C19" s="131"/>
      <c r="D19" s="82">
        <v>22</v>
      </c>
      <c r="E19" s="123"/>
      <c r="F19" s="74" t="s">
        <v>22</v>
      </c>
      <c r="G19" s="75" t="s">
        <v>30</v>
      </c>
      <c r="H19" s="75" t="s">
        <v>18</v>
      </c>
      <c r="I19" s="75" t="s">
        <v>14</v>
      </c>
      <c r="J19" s="83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36"/>
      <c r="B20" s="128" t="s">
        <v>46</v>
      </c>
      <c r="C20" s="130">
        <v>12</v>
      </c>
      <c r="D20" s="81">
        <v>23</v>
      </c>
      <c r="E20" s="128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80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36"/>
      <c r="B21" s="128"/>
      <c r="C21" s="130"/>
      <c r="D21" s="81">
        <v>24</v>
      </c>
      <c r="E21" s="128"/>
      <c r="F21" s="53" t="s">
        <v>22</v>
      </c>
      <c r="G21" s="54" t="s">
        <v>30</v>
      </c>
      <c r="H21" s="54" t="s">
        <v>18</v>
      </c>
      <c r="I21" s="54" t="s">
        <v>14</v>
      </c>
      <c r="J21" s="80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36"/>
      <c r="B22" s="123" t="s">
        <v>34</v>
      </c>
      <c r="C22" s="131">
        <v>13</v>
      </c>
      <c r="D22" s="82">
        <v>25</v>
      </c>
      <c r="E22" s="123" t="s">
        <v>13</v>
      </c>
      <c r="F22" s="74" t="s">
        <v>22</v>
      </c>
      <c r="G22" s="75" t="s">
        <v>29</v>
      </c>
      <c r="H22" s="75" t="s">
        <v>12</v>
      </c>
      <c r="I22" s="75" t="s">
        <v>14</v>
      </c>
      <c r="J22" s="83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37"/>
      <c r="B23" s="123"/>
      <c r="C23" s="131"/>
      <c r="D23" s="82">
        <v>26</v>
      </c>
      <c r="E23" s="123"/>
      <c r="F23" s="74" t="s">
        <v>22</v>
      </c>
      <c r="G23" s="75" t="s">
        <v>30</v>
      </c>
      <c r="H23" s="75" t="s">
        <v>18</v>
      </c>
      <c r="I23" s="75" t="s">
        <v>14</v>
      </c>
      <c r="J23" s="83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32" t="s">
        <v>26</v>
      </c>
      <c r="B24" s="95" t="s">
        <v>47</v>
      </c>
      <c r="C24" s="110">
        <v>14</v>
      </c>
      <c r="D24" s="60">
        <v>27</v>
      </c>
      <c r="E24" s="95" t="s">
        <v>15</v>
      </c>
      <c r="F24" s="61" t="s">
        <v>22</v>
      </c>
      <c r="G24" s="62" t="s">
        <v>29</v>
      </c>
      <c r="H24" s="62" t="s">
        <v>12</v>
      </c>
      <c r="I24" s="62" t="s">
        <v>14</v>
      </c>
      <c r="J24" s="59">
        <v>3.75</v>
      </c>
      <c r="K24" s="68">
        <f>25000</f>
        <v>25000</v>
      </c>
      <c r="L24" s="20">
        <f t="shared" si="6"/>
        <v>25000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33"/>
      <c r="B25" s="95"/>
      <c r="C25" s="110"/>
      <c r="D25" s="60">
        <v>28</v>
      </c>
      <c r="E25" s="95"/>
      <c r="F25" s="61" t="s">
        <v>22</v>
      </c>
      <c r="G25" s="62" t="s">
        <v>30</v>
      </c>
      <c r="H25" s="62" t="s">
        <v>18</v>
      </c>
      <c r="I25" s="62" t="s">
        <v>14</v>
      </c>
      <c r="J25" s="59">
        <v>115</v>
      </c>
      <c r="K25" s="68">
        <f>10</f>
        <v>10</v>
      </c>
      <c r="L25" s="20">
        <f t="shared" si="6"/>
        <v>10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33"/>
      <c r="B26" s="121" t="s">
        <v>28</v>
      </c>
      <c r="C26" s="122">
        <v>15</v>
      </c>
      <c r="D26" s="69">
        <v>29</v>
      </c>
      <c r="E26" s="121" t="s">
        <v>16</v>
      </c>
      <c r="F26" s="70" t="s">
        <v>22</v>
      </c>
      <c r="G26" s="71" t="s">
        <v>29</v>
      </c>
      <c r="H26" s="71" t="s">
        <v>12</v>
      </c>
      <c r="I26" s="71" t="s">
        <v>14</v>
      </c>
      <c r="J26" s="72">
        <v>5.9</v>
      </c>
      <c r="K26" s="68">
        <f>30000</f>
        <v>30000</v>
      </c>
      <c r="L26" s="20">
        <f t="shared" si="6"/>
        <v>30000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33"/>
      <c r="B27" s="121"/>
      <c r="C27" s="122"/>
      <c r="D27" s="69">
        <v>30</v>
      </c>
      <c r="E27" s="121"/>
      <c r="F27" s="70" t="s">
        <v>22</v>
      </c>
      <c r="G27" s="71" t="s">
        <v>30</v>
      </c>
      <c r="H27" s="71" t="s">
        <v>18</v>
      </c>
      <c r="I27" s="71" t="s">
        <v>14</v>
      </c>
      <c r="J27" s="72">
        <v>600</v>
      </c>
      <c r="K27" s="68">
        <f>30</f>
        <v>30</v>
      </c>
      <c r="L27" s="20">
        <f t="shared" si="6"/>
        <v>30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33"/>
      <c r="B28" s="95" t="s">
        <v>28</v>
      </c>
      <c r="C28" s="110">
        <v>16</v>
      </c>
      <c r="D28" s="60">
        <v>31</v>
      </c>
      <c r="E28" s="95" t="s">
        <v>17</v>
      </c>
      <c r="F28" s="61" t="s">
        <v>22</v>
      </c>
      <c r="G28" s="62" t="s">
        <v>29</v>
      </c>
      <c r="H28" s="62" t="s">
        <v>12</v>
      </c>
      <c r="I28" s="62" t="s">
        <v>14</v>
      </c>
      <c r="J28" s="59">
        <v>11.44</v>
      </c>
      <c r="K28" s="68">
        <f>25000</f>
        <v>25000</v>
      </c>
      <c r="L28" s="20">
        <f t="shared" si="6"/>
        <v>25000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33"/>
      <c r="B29" s="95"/>
      <c r="C29" s="110"/>
      <c r="D29" s="60">
        <v>32</v>
      </c>
      <c r="E29" s="95"/>
      <c r="F29" s="61" t="s">
        <v>22</v>
      </c>
      <c r="G29" s="62" t="s">
        <v>30</v>
      </c>
      <c r="H29" s="62" t="s">
        <v>18</v>
      </c>
      <c r="I29" s="62" t="s">
        <v>14</v>
      </c>
      <c r="J29" s="59">
        <v>800</v>
      </c>
      <c r="K29" s="68">
        <f>10</f>
        <v>10</v>
      </c>
      <c r="L29" s="20">
        <f t="shared" si="6"/>
        <v>10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33"/>
      <c r="B30" s="121" t="s">
        <v>48</v>
      </c>
      <c r="C30" s="122">
        <v>17</v>
      </c>
      <c r="D30" s="69">
        <v>33</v>
      </c>
      <c r="E30" s="121" t="s">
        <v>13</v>
      </c>
      <c r="F30" s="70" t="s">
        <v>22</v>
      </c>
      <c r="G30" s="71" t="s">
        <v>29</v>
      </c>
      <c r="H30" s="71" t="s">
        <v>12</v>
      </c>
      <c r="I30" s="71" t="s">
        <v>14</v>
      </c>
      <c r="J30" s="72">
        <v>10.25</v>
      </c>
      <c r="K30" s="68">
        <f>25000</f>
        <v>25000</v>
      </c>
      <c r="L30" s="20">
        <f t="shared" si="6"/>
        <v>25000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34"/>
      <c r="B31" s="121"/>
      <c r="C31" s="122"/>
      <c r="D31" s="69">
        <v>34</v>
      </c>
      <c r="E31" s="121"/>
      <c r="F31" s="70" t="s">
        <v>22</v>
      </c>
      <c r="G31" s="71" t="s">
        <v>30</v>
      </c>
      <c r="H31" s="71" t="s">
        <v>18</v>
      </c>
      <c r="I31" s="71" t="s">
        <v>14</v>
      </c>
      <c r="J31" s="72">
        <v>750</v>
      </c>
      <c r="K31" s="68">
        <f>25</f>
        <v>25</v>
      </c>
      <c r="L31" s="20">
        <f t="shared" si="6"/>
        <v>25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118" t="s">
        <v>48</v>
      </c>
      <c r="C34" s="119">
        <v>19</v>
      </c>
      <c r="D34" s="73">
        <v>37</v>
      </c>
      <c r="E34" s="118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76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118"/>
      <c r="C35" s="120"/>
      <c r="D35" s="73">
        <v>38</v>
      </c>
      <c r="E35" s="118"/>
      <c r="F35" s="74" t="s">
        <v>22</v>
      </c>
      <c r="G35" s="75" t="s">
        <v>30</v>
      </c>
      <c r="H35" s="75" t="s">
        <v>18</v>
      </c>
      <c r="I35" s="75" t="s">
        <v>14</v>
      </c>
      <c r="J35" s="76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118" t="s">
        <v>51</v>
      </c>
      <c r="C38" s="119">
        <v>21</v>
      </c>
      <c r="D38" s="73">
        <v>41</v>
      </c>
      <c r="E38" s="118" t="s">
        <v>16</v>
      </c>
      <c r="F38" s="74" t="s">
        <v>22</v>
      </c>
      <c r="G38" s="75" t="s">
        <v>29</v>
      </c>
      <c r="H38" s="75" t="s">
        <v>12</v>
      </c>
      <c r="I38" s="75" t="s">
        <v>14</v>
      </c>
      <c r="J38" s="76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118"/>
      <c r="C39" s="120"/>
      <c r="D39" s="73">
        <v>42</v>
      </c>
      <c r="E39" s="118"/>
      <c r="F39" s="74" t="s">
        <v>22</v>
      </c>
      <c r="G39" s="75" t="s">
        <v>30</v>
      </c>
      <c r="H39" s="75" t="s">
        <v>18</v>
      </c>
      <c r="I39" s="75" t="s">
        <v>14</v>
      </c>
      <c r="J39" s="76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118" t="s">
        <v>52</v>
      </c>
      <c r="C42" s="119">
        <v>23</v>
      </c>
      <c r="D42" s="73">
        <v>45</v>
      </c>
      <c r="E42" s="118" t="s">
        <v>13</v>
      </c>
      <c r="F42" s="74" t="s">
        <v>22</v>
      </c>
      <c r="G42" s="75" t="s">
        <v>29</v>
      </c>
      <c r="H42" s="75" t="s">
        <v>12</v>
      </c>
      <c r="I42" s="75" t="s">
        <v>14</v>
      </c>
      <c r="J42" s="76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118"/>
      <c r="C43" s="120"/>
      <c r="D43" s="73">
        <v>46</v>
      </c>
      <c r="E43" s="118"/>
      <c r="F43" s="74" t="s">
        <v>22</v>
      </c>
      <c r="G43" s="75" t="s">
        <v>30</v>
      </c>
      <c r="H43" s="75" t="s">
        <v>18</v>
      </c>
      <c r="I43" s="75" t="s">
        <v>14</v>
      </c>
      <c r="J43" s="76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118" t="s">
        <v>52</v>
      </c>
      <c r="C46" s="119">
        <v>25</v>
      </c>
      <c r="D46" s="73">
        <v>49</v>
      </c>
      <c r="E46" s="118" t="s">
        <v>23</v>
      </c>
      <c r="F46" s="74" t="s">
        <v>22</v>
      </c>
      <c r="G46" s="75" t="s">
        <v>29</v>
      </c>
      <c r="H46" s="75" t="s">
        <v>12</v>
      </c>
      <c r="I46" s="75" t="s">
        <v>14</v>
      </c>
      <c r="J46" s="76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118"/>
      <c r="C47" s="120"/>
      <c r="D47" s="73">
        <v>50</v>
      </c>
      <c r="E47" s="118"/>
      <c r="F47" s="74" t="s">
        <v>22</v>
      </c>
      <c r="G47" s="75" t="s">
        <v>30</v>
      </c>
      <c r="H47" s="75" t="s">
        <v>18</v>
      </c>
      <c r="I47" s="75" t="s">
        <v>14</v>
      </c>
      <c r="J47" s="76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118" t="s">
        <v>45</v>
      </c>
      <c r="C50" s="119">
        <v>27</v>
      </c>
      <c r="D50" s="73">
        <v>53</v>
      </c>
      <c r="E50" s="118" t="s">
        <v>16</v>
      </c>
      <c r="F50" s="74" t="s">
        <v>22</v>
      </c>
      <c r="G50" s="75" t="s">
        <v>29</v>
      </c>
      <c r="H50" s="75" t="s">
        <v>12</v>
      </c>
      <c r="I50" s="75" t="s">
        <v>14</v>
      </c>
      <c r="J50" s="76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118"/>
      <c r="C51" s="120"/>
      <c r="D51" s="73">
        <v>54</v>
      </c>
      <c r="E51" s="118"/>
      <c r="F51" s="74" t="s">
        <v>22</v>
      </c>
      <c r="G51" s="75" t="s">
        <v>30</v>
      </c>
      <c r="H51" s="75" t="s">
        <v>18</v>
      </c>
      <c r="I51" s="75" t="s">
        <v>14</v>
      </c>
      <c r="J51" s="76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118" t="s">
        <v>53</v>
      </c>
      <c r="C54" s="119">
        <v>29</v>
      </c>
      <c r="D54" s="73">
        <v>57</v>
      </c>
      <c r="E54" s="118" t="s">
        <v>13</v>
      </c>
      <c r="F54" s="74" t="s">
        <v>22</v>
      </c>
      <c r="G54" s="75" t="s">
        <v>29</v>
      </c>
      <c r="H54" s="75" t="s">
        <v>12</v>
      </c>
      <c r="I54" s="75" t="s">
        <v>14</v>
      </c>
      <c r="J54" s="76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118"/>
      <c r="C55" s="120"/>
      <c r="D55" s="73">
        <v>58</v>
      </c>
      <c r="E55" s="118"/>
      <c r="F55" s="74" t="s">
        <v>22</v>
      </c>
      <c r="G55" s="75" t="s">
        <v>30</v>
      </c>
      <c r="H55" s="75" t="s">
        <v>18</v>
      </c>
      <c r="I55" s="75" t="s">
        <v>14</v>
      </c>
      <c r="J55" s="76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105075</v>
      </c>
      <c r="L58" s="6">
        <f>SUM(L4:L57)</f>
        <v>105075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2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40619-7FC6-4756-B817-BE31224066F6}">
  <dimension ref="A1:AE65"/>
  <sheetViews>
    <sheetView zoomScale="85" zoomScaleNormal="85" workbookViewId="0">
      <selection activeCell="K31" sqref="K31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71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35" t="s">
        <v>33</v>
      </c>
      <c r="B16" s="128" t="s">
        <v>45</v>
      </c>
      <c r="C16" s="130">
        <v>10</v>
      </c>
      <c r="D16" s="81">
        <v>19</v>
      </c>
      <c r="E16" s="128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80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36"/>
      <c r="B17" s="128"/>
      <c r="C17" s="130"/>
      <c r="D17" s="81">
        <v>20</v>
      </c>
      <c r="E17" s="128"/>
      <c r="F17" s="53" t="s">
        <v>22</v>
      </c>
      <c r="G17" s="54" t="s">
        <v>30</v>
      </c>
      <c r="H17" s="54" t="s">
        <v>18</v>
      </c>
      <c r="I17" s="54" t="s">
        <v>14</v>
      </c>
      <c r="J17" s="80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36"/>
      <c r="B18" s="123" t="s">
        <v>45</v>
      </c>
      <c r="C18" s="131">
        <v>11</v>
      </c>
      <c r="D18" s="82">
        <v>21</v>
      </c>
      <c r="E18" s="123" t="s">
        <v>16</v>
      </c>
      <c r="F18" s="74" t="s">
        <v>22</v>
      </c>
      <c r="G18" s="75" t="s">
        <v>29</v>
      </c>
      <c r="H18" s="75" t="s">
        <v>12</v>
      </c>
      <c r="I18" s="75" t="s">
        <v>14</v>
      </c>
      <c r="J18" s="83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36"/>
      <c r="B19" s="123"/>
      <c r="C19" s="131"/>
      <c r="D19" s="82">
        <v>22</v>
      </c>
      <c r="E19" s="123"/>
      <c r="F19" s="74" t="s">
        <v>22</v>
      </c>
      <c r="G19" s="75" t="s">
        <v>30</v>
      </c>
      <c r="H19" s="75" t="s">
        <v>18</v>
      </c>
      <c r="I19" s="75" t="s">
        <v>14</v>
      </c>
      <c r="J19" s="83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36"/>
      <c r="B20" s="128" t="s">
        <v>46</v>
      </c>
      <c r="C20" s="130">
        <v>12</v>
      </c>
      <c r="D20" s="81">
        <v>23</v>
      </c>
      <c r="E20" s="128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80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36"/>
      <c r="B21" s="128"/>
      <c r="C21" s="130"/>
      <c r="D21" s="81">
        <v>24</v>
      </c>
      <c r="E21" s="128"/>
      <c r="F21" s="53" t="s">
        <v>22</v>
      </c>
      <c r="G21" s="54" t="s">
        <v>30</v>
      </c>
      <c r="H21" s="54" t="s">
        <v>18</v>
      </c>
      <c r="I21" s="54" t="s">
        <v>14</v>
      </c>
      <c r="J21" s="80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36"/>
      <c r="B22" s="123" t="s">
        <v>34</v>
      </c>
      <c r="C22" s="131">
        <v>13</v>
      </c>
      <c r="D22" s="82">
        <v>25</v>
      </c>
      <c r="E22" s="123" t="s">
        <v>13</v>
      </c>
      <c r="F22" s="74" t="s">
        <v>22</v>
      </c>
      <c r="G22" s="75" t="s">
        <v>29</v>
      </c>
      <c r="H22" s="75" t="s">
        <v>12</v>
      </c>
      <c r="I22" s="75" t="s">
        <v>14</v>
      </c>
      <c r="J22" s="83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37"/>
      <c r="B23" s="123"/>
      <c r="C23" s="131"/>
      <c r="D23" s="82">
        <v>26</v>
      </c>
      <c r="E23" s="123"/>
      <c r="F23" s="74" t="s">
        <v>22</v>
      </c>
      <c r="G23" s="75" t="s">
        <v>30</v>
      </c>
      <c r="H23" s="75" t="s">
        <v>18</v>
      </c>
      <c r="I23" s="75" t="s">
        <v>14</v>
      </c>
      <c r="J23" s="83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35" t="s">
        <v>26</v>
      </c>
      <c r="B24" s="128" t="s">
        <v>47</v>
      </c>
      <c r="C24" s="130">
        <v>14</v>
      </c>
      <c r="D24" s="81">
        <v>27</v>
      </c>
      <c r="E24" s="128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80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36"/>
      <c r="B25" s="128"/>
      <c r="C25" s="130"/>
      <c r="D25" s="81">
        <v>28</v>
      </c>
      <c r="E25" s="128"/>
      <c r="F25" s="53" t="s">
        <v>22</v>
      </c>
      <c r="G25" s="54" t="s">
        <v>30</v>
      </c>
      <c r="H25" s="54" t="s">
        <v>18</v>
      </c>
      <c r="I25" s="54" t="s">
        <v>14</v>
      </c>
      <c r="J25" s="80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36"/>
      <c r="B26" s="123" t="s">
        <v>28</v>
      </c>
      <c r="C26" s="131">
        <v>15</v>
      </c>
      <c r="D26" s="82">
        <v>29</v>
      </c>
      <c r="E26" s="123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83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36"/>
      <c r="B27" s="123"/>
      <c r="C27" s="131"/>
      <c r="D27" s="82">
        <v>30</v>
      </c>
      <c r="E27" s="123"/>
      <c r="F27" s="74" t="s">
        <v>22</v>
      </c>
      <c r="G27" s="75" t="s">
        <v>30</v>
      </c>
      <c r="H27" s="75" t="s">
        <v>18</v>
      </c>
      <c r="I27" s="75" t="s">
        <v>14</v>
      </c>
      <c r="J27" s="83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36"/>
      <c r="B28" s="128" t="s">
        <v>28</v>
      </c>
      <c r="C28" s="130">
        <v>16</v>
      </c>
      <c r="D28" s="81">
        <v>31</v>
      </c>
      <c r="E28" s="128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80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36"/>
      <c r="B29" s="128"/>
      <c r="C29" s="130"/>
      <c r="D29" s="81">
        <v>32</v>
      </c>
      <c r="E29" s="128"/>
      <c r="F29" s="53" t="s">
        <v>22</v>
      </c>
      <c r="G29" s="54" t="s">
        <v>30</v>
      </c>
      <c r="H29" s="54" t="s">
        <v>18</v>
      </c>
      <c r="I29" s="54" t="s">
        <v>14</v>
      </c>
      <c r="J29" s="80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36"/>
      <c r="B30" s="123" t="s">
        <v>48</v>
      </c>
      <c r="C30" s="131">
        <v>17</v>
      </c>
      <c r="D30" s="82">
        <v>33</v>
      </c>
      <c r="E30" s="123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83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37"/>
      <c r="B31" s="123"/>
      <c r="C31" s="131"/>
      <c r="D31" s="82">
        <v>34</v>
      </c>
      <c r="E31" s="123"/>
      <c r="F31" s="74" t="s">
        <v>22</v>
      </c>
      <c r="G31" s="75" t="s">
        <v>30</v>
      </c>
      <c r="H31" s="75" t="s">
        <v>18</v>
      </c>
      <c r="I31" s="75" t="s">
        <v>14</v>
      </c>
      <c r="J31" s="83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32" t="s">
        <v>35</v>
      </c>
      <c r="B32" s="95" t="s">
        <v>49</v>
      </c>
      <c r="C32" s="110">
        <v>18</v>
      </c>
      <c r="D32" s="60">
        <v>35</v>
      </c>
      <c r="E32" s="95" t="s">
        <v>15</v>
      </c>
      <c r="F32" s="61" t="s">
        <v>22</v>
      </c>
      <c r="G32" s="62" t="s">
        <v>29</v>
      </c>
      <c r="H32" s="62" t="s">
        <v>12</v>
      </c>
      <c r="I32" s="62" t="s">
        <v>14</v>
      </c>
      <c r="J32" s="59">
        <v>9.19</v>
      </c>
      <c r="K32" s="68">
        <f>1000</f>
        <v>1000</v>
      </c>
      <c r="L32" s="20">
        <f t="shared" si="6"/>
        <v>1000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33"/>
      <c r="B33" s="95"/>
      <c r="C33" s="110"/>
      <c r="D33" s="60">
        <v>36</v>
      </c>
      <c r="E33" s="95"/>
      <c r="F33" s="61" t="s">
        <v>22</v>
      </c>
      <c r="G33" s="62" t="s">
        <v>30</v>
      </c>
      <c r="H33" s="62" t="s">
        <v>18</v>
      </c>
      <c r="I33" s="62" t="s">
        <v>14</v>
      </c>
      <c r="J33" s="59">
        <v>1698.99</v>
      </c>
      <c r="K33" s="68">
        <f>6</f>
        <v>6</v>
      </c>
      <c r="L33" s="20">
        <f t="shared" si="6"/>
        <v>6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33"/>
      <c r="B34" s="121" t="s">
        <v>48</v>
      </c>
      <c r="C34" s="122">
        <v>19</v>
      </c>
      <c r="D34" s="69">
        <v>37</v>
      </c>
      <c r="E34" s="121" t="s">
        <v>17</v>
      </c>
      <c r="F34" s="70" t="s">
        <v>22</v>
      </c>
      <c r="G34" s="71" t="s">
        <v>29</v>
      </c>
      <c r="H34" s="71" t="s">
        <v>12</v>
      </c>
      <c r="I34" s="71" t="s">
        <v>14</v>
      </c>
      <c r="J34" s="72">
        <v>15.2</v>
      </c>
      <c r="K34" s="68">
        <f>2500</f>
        <v>2500</v>
      </c>
      <c r="L34" s="20">
        <f t="shared" si="6"/>
        <v>2500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34"/>
      <c r="B35" s="121"/>
      <c r="C35" s="138"/>
      <c r="D35" s="69">
        <v>38</v>
      </c>
      <c r="E35" s="121"/>
      <c r="F35" s="70" t="s">
        <v>22</v>
      </c>
      <c r="G35" s="71" t="s">
        <v>30</v>
      </c>
      <c r="H35" s="71" t="s">
        <v>18</v>
      </c>
      <c r="I35" s="71" t="s">
        <v>14</v>
      </c>
      <c r="J35" s="72">
        <v>1000</v>
      </c>
      <c r="K35" s="68">
        <f>12</f>
        <v>12</v>
      </c>
      <c r="L35" s="20">
        <f t="shared" si="6"/>
        <v>12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118" t="s">
        <v>51</v>
      </c>
      <c r="C38" s="119">
        <v>21</v>
      </c>
      <c r="D38" s="73">
        <v>41</v>
      </c>
      <c r="E38" s="118" t="s">
        <v>16</v>
      </c>
      <c r="F38" s="74" t="s">
        <v>22</v>
      </c>
      <c r="G38" s="75" t="s">
        <v>29</v>
      </c>
      <c r="H38" s="75" t="s">
        <v>12</v>
      </c>
      <c r="I38" s="75" t="s">
        <v>14</v>
      </c>
      <c r="J38" s="76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118"/>
      <c r="C39" s="120"/>
      <c r="D39" s="73">
        <v>42</v>
      </c>
      <c r="E39" s="118"/>
      <c r="F39" s="74" t="s">
        <v>22</v>
      </c>
      <c r="G39" s="75" t="s">
        <v>30</v>
      </c>
      <c r="H39" s="75" t="s">
        <v>18</v>
      </c>
      <c r="I39" s="75" t="s">
        <v>14</v>
      </c>
      <c r="J39" s="76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118" t="s">
        <v>52</v>
      </c>
      <c r="C42" s="119">
        <v>23</v>
      </c>
      <c r="D42" s="73">
        <v>45</v>
      </c>
      <c r="E42" s="118" t="s">
        <v>13</v>
      </c>
      <c r="F42" s="74" t="s">
        <v>22</v>
      </c>
      <c r="G42" s="75" t="s">
        <v>29</v>
      </c>
      <c r="H42" s="75" t="s">
        <v>12</v>
      </c>
      <c r="I42" s="75" t="s">
        <v>14</v>
      </c>
      <c r="J42" s="76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118"/>
      <c r="C43" s="120"/>
      <c r="D43" s="73">
        <v>46</v>
      </c>
      <c r="E43" s="118"/>
      <c r="F43" s="74" t="s">
        <v>22</v>
      </c>
      <c r="G43" s="75" t="s">
        <v>30</v>
      </c>
      <c r="H43" s="75" t="s">
        <v>18</v>
      </c>
      <c r="I43" s="75" t="s">
        <v>14</v>
      </c>
      <c r="J43" s="76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118" t="s">
        <v>52</v>
      </c>
      <c r="C46" s="119">
        <v>25</v>
      </c>
      <c r="D46" s="73">
        <v>49</v>
      </c>
      <c r="E46" s="118" t="s">
        <v>23</v>
      </c>
      <c r="F46" s="74" t="s">
        <v>22</v>
      </c>
      <c r="G46" s="75" t="s">
        <v>29</v>
      </c>
      <c r="H46" s="75" t="s">
        <v>12</v>
      </c>
      <c r="I46" s="75" t="s">
        <v>14</v>
      </c>
      <c r="J46" s="76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118"/>
      <c r="C47" s="120"/>
      <c r="D47" s="73">
        <v>50</v>
      </c>
      <c r="E47" s="118"/>
      <c r="F47" s="74" t="s">
        <v>22</v>
      </c>
      <c r="G47" s="75" t="s">
        <v>30</v>
      </c>
      <c r="H47" s="75" t="s">
        <v>18</v>
      </c>
      <c r="I47" s="75" t="s">
        <v>14</v>
      </c>
      <c r="J47" s="76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118" t="s">
        <v>45</v>
      </c>
      <c r="C50" s="119">
        <v>27</v>
      </c>
      <c r="D50" s="73">
        <v>53</v>
      </c>
      <c r="E50" s="118" t="s">
        <v>16</v>
      </c>
      <c r="F50" s="74" t="s">
        <v>22</v>
      </c>
      <c r="G50" s="75" t="s">
        <v>29</v>
      </c>
      <c r="H50" s="75" t="s">
        <v>12</v>
      </c>
      <c r="I50" s="75" t="s">
        <v>14</v>
      </c>
      <c r="J50" s="76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118"/>
      <c r="C51" s="120"/>
      <c r="D51" s="73">
        <v>54</v>
      </c>
      <c r="E51" s="118"/>
      <c r="F51" s="74" t="s">
        <v>22</v>
      </c>
      <c r="G51" s="75" t="s">
        <v>30</v>
      </c>
      <c r="H51" s="75" t="s">
        <v>18</v>
      </c>
      <c r="I51" s="75" t="s">
        <v>14</v>
      </c>
      <c r="J51" s="76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118" t="s">
        <v>53</v>
      </c>
      <c r="C54" s="119">
        <v>29</v>
      </c>
      <c r="D54" s="73">
        <v>57</v>
      </c>
      <c r="E54" s="118" t="s">
        <v>13</v>
      </c>
      <c r="F54" s="74" t="s">
        <v>22</v>
      </c>
      <c r="G54" s="75" t="s">
        <v>29</v>
      </c>
      <c r="H54" s="75" t="s">
        <v>12</v>
      </c>
      <c r="I54" s="75" t="s">
        <v>14</v>
      </c>
      <c r="J54" s="76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118"/>
      <c r="C55" s="120"/>
      <c r="D55" s="73">
        <v>58</v>
      </c>
      <c r="E55" s="118"/>
      <c r="F55" s="74" t="s">
        <v>22</v>
      </c>
      <c r="G55" s="75" t="s">
        <v>30</v>
      </c>
      <c r="H55" s="75" t="s">
        <v>18</v>
      </c>
      <c r="I55" s="75" t="s">
        <v>14</v>
      </c>
      <c r="J55" s="76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3518</v>
      </c>
      <c r="L58" s="6">
        <f>SUM(L4:L57)</f>
        <v>3518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1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A2ED-494F-4A47-B31E-FE10D6999437}">
  <dimension ref="A1:AE65"/>
  <sheetViews>
    <sheetView zoomScale="85" zoomScaleNormal="85" workbookViewId="0">
      <selection activeCell="O5" sqref="O5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68">
        <f>0</f>
        <v>0</v>
      </c>
      <c r="L4" s="20">
        <f>K4-(SUM(N4:AE4))</f>
        <v>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68">
        <f>0</f>
        <v>0</v>
      </c>
      <c r="L5" s="20">
        <f t="shared" ref="L5" si="1">K5-(SUM(N5:AE5))</f>
        <v>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35" t="s">
        <v>33</v>
      </c>
      <c r="B16" s="128" t="s">
        <v>45</v>
      </c>
      <c r="C16" s="130">
        <v>10</v>
      </c>
      <c r="D16" s="81">
        <v>19</v>
      </c>
      <c r="E16" s="128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80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36"/>
      <c r="B17" s="128"/>
      <c r="C17" s="130"/>
      <c r="D17" s="81">
        <v>20</v>
      </c>
      <c r="E17" s="128"/>
      <c r="F17" s="53" t="s">
        <v>22</v>
      </c>
      <c r="G17" s="54" t="s">
        <v>30</v>
      </c>
      <c r="H17" s="54" t="s">
        <v>18</v>
      </c>
      <c r="I17" s="54" t="s">
        <v>14</v>
      </c>
      <c r="J17" s="80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36"/>
      <c r="B18" s="123" t="s">
        <v>45</v>
      </c>
      <c r="C18" s="131">
        <v>11</v>
      </c>
      <c r="D18" s="82">
        <v>21</v>
      </c>
      <c r="E18" s="123" t="s">
        <v>16</v>
      </c>
      <c r="F18" s="74" t="s">
        <v>22</v>
      </c>
      <c r="G18" s="75" t="s">
        <v>29</v>
      </c>
      <c r="H18" s="75" t="s">
        <v>12</v>
      </c>
      <c r="I18" s="75" t="s">
        <v>14</v>
      </c>
      <c r="J18" s="83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36"/>
      <c r="B19" s="123"/>
      <c r="C19" s="131"/>
      <c r="D19" s="82">
        <v>22</v>
      </c>
      <c r="E19" s="123"/>
      <c r="F19" s="74" t="s">
        <v>22</v>
      </c>
      <c r="G19" s="75" t="s">
        <v>30</v>
      </c>
      <c r="H19" s="75" t="s">
        <v>18</v>
      </c>
      <c r="I19" s="75" t="s">
        <v>14</v>
      </c>
      <c r="J19" s="83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36"/>
      <c r="B20" s="128" t="s">
        <v>46</v>
      </c>
      <c r="C20" s="130">
        <v>12</v>
      </c>
      <c r="D20" s="81">
        <v>23</v>
      </c>
      <c r="E20" s="128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80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36"/>
      <c r="B21" s="128"/>
      <c r="C21" s="130"/>
      <c r="D21" s="81">
        <v>24</v>
      </c>
      <c r="E21" s="128"/>
      <c r="F21" s="53" t="s">
        <v>22</v>
      </c>
      <c r="G21" s="54" t="s">
        <v>30</v>
      </c>
      <c r="H21" s="54" t="s">
        <v>18</v>
      </c>
      <c r="I21" s="54" t="s">
        <v>14</v>
      </c>
      <c r="J21" s="80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36"/>
      <c r="B22" s="123" t="s">
        <v>34</v>
      </c>
      <c r="C22" s="131">
        <v>13</v>
      </c>
      <c r="D22" s="82">
        <v>25</v>
      </c>
      <c r="E22" s="123" t="s">
        <v>13</v>
      </c>
      <c r="F22" s="74" t="s">
        <v>22</v>
      </c>
      <c r="G22" s="75" t="s">
        <v>29</v>
      </c>
      <c r="H22" s="75" t="s">
        <v>12</v>
      </c>
      <c r="I22" s="75" t="s">
        <v>14</v>
      </c>
      <c r="J22" s="83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37"/>
      <c r="B23" s="123"/>
      <c r="C23" s="131"/>
      <c r="D23" s="82">
        <v>26</v>
      </c>
      <c r="E23" s="123"/>
      <c r="F23" s="74" t="s">
        <v>22</v>
      </c>
      <c r="G23" s="75" t="s">
        <v>30</v>
      </c>
      <c r="H23" s="75" t="s">
        <v>18</v>
      </c>
      <c r="I23" s="75" t="s">
        <v>14</v>
      </c>
      <c r="J23" s="83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35" t="s">
        <v>26</v>
      </c>
      <c r="B24" s="128" t="s">
        <v>47</v>
      </c>
      <c r="C24" s="130">
        <v>14</v>
      </c>
      <c r="D24" s="81">
        <v>27</v>
      </c>
      <c r="E24" s="128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80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36"/>
      <c r="B25" s="128"/>
      <c r="C25" s="130"/>
      <c r="D25" s="81">
        <v>28</v>
      </c>
      <c r="E25" s="128"/>
      <c r="F25" s="53" t="s">
        <v>22</v>
      </c>
      <c r="G25" s="54" t="s">
        <v>30</v>
      </c>
      <c r="H25" s="54" t="s">
        <v>18</v>
      </c>
      <c r="I25" s="54" t="s">
        <v>14</v>
      </c>
      <c r="J25" s="80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36"/>
      <c r="B26" s="123" t="s">
        <v>28</v>
      </c>
      <c r="C26" s="131">
        <v>15</v>
      </c>
      <c r="D26" s="82">
        <v>29</v>
      </c>
      <c r="E26" s="123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83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36"/>
      <c r="B27" s="123"/>
      <c r="C27" s="131"/>
      <c r="D27" s="82">
        <v>30</v>
      </c>
      <c r="E27" s="123"/>
      <c r="F27" s="74" t="s">
        <v>22</v>
      </c>
      <c r="G27" s="75" t="s">
        <v>30</v>
      </c>
      <c r="H27" s="75" t="s">
        <v>18</v>
      </c>
      <c r="I27" s="75" t="s">
        <v>14</v>
      </c>
      <c r="J27" s="83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36"/>
      <c r="B28" s="128" t="s">
        <v>28</v>
      </c>
      <c r="C28" s="130">
        <v>16</v>
      </c>
      <c r="D28" s="81">
        <v>31</v>
      </c>
      <c r="E28" s="128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80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36"/>
      <c r="B29" s="128"/>
      <c r="C29" s="130"/>
      <c r="D29" s="81">
        <v>32</v>
      </c>
      <c r="E29" s="128"/>
      <c r="F29" s="53" t="s">
        <v>22</v>
      </c>
      <c r="G29" s="54" t="s">
        <v>30</v>
      </c>
      <c r="H29" s="54" t="s">
        <v>18</v>
      </c>
      <c r="I29" s="54" t="s">
        <v>14</v>
      </c>
      <c r="J29" s="80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36"/>
      <c r="B30" s="123" t="s">
        <v>48</v>
      </c>
      <c r="C30" s="131">
        <v>17</v>
      </c>
      <c r="D30" s="82">
        <v>33</v>
      </c>
      <c r="E30" s="123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83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37"/>
      <c r="B31" s="123"/>
      <c r="C31" s="131"/>
      <c r="D31" s="82">
        <v>34</v>
      </c>
      <c r="E31" s="123"/>
      <c r="F31" s="74" t="s">
        <v>22</v>
      </c>
      <c r="G31" s="75" t="s">
        <v>30</v>
      </c>
      <c r="H31" s="75" t="s">
        <v>18</v>
      </c>
      <c r="I31" s="75" t="s">
        <v>14</v>
      </c>
      <c r="J31" s="83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35" t="s">
        <v>35</v>
      </c>
      <c r="B32" s="128" t="s">
        <v>49</v>
      </c>
      <c r="C32" s="130">
        <v>18</v>
      </c>
      <c r="D32" s="81">
        <v>35</v>
      </c>
      <c r="E32" s="128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80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36"/>
      <c r="B33" s="128"/>
      <c r="C33" s="130"/>
      <c r="D33" s="81">
        <v>36</v>
      </c>
      <c r="E33" s="128"/>
      <c r="F33" s="53" t="s">
        <v>22</v>
      </c>
      <c r="G33" s="54" t="s">
        <v>30</v>
      </c>
      <c r="H33" s="54" t="s">
        <v>18</v>
      </c>
      <c r="I33" s="54" t="s">
        <v>14</v>
      </c>
      <c r="J33" s="80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36"/>
      <c r="B34" s="123" t="s">
        <v>48</v>
      </c>
      <c r="C34" s="131">
        <v>19</v>
      </c>
      <c r="D34" s="82">
        <v>37</v>
      </c>
      <c r="E34" s="123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83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37"/>
      <c r="B35" s="123"/>
      <c r="C35" s="140"/>
      <c r="D35" s="82">
        <v>38</v>
      </c>
      <c r="E35" s="123"/>
      <c r="F35" s="74" t="s">
        <v>22</v>
      </c>
      <c r="G35" s="75" t="s">
        <v>30</v>
      </c>
      <c r="H35" s="75" t="s">
        <v>18</v>
      </c>
      <c r="I35" s="75" t="s">
        <v>14</v>
      </c>
      <c r="J35" s="83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32" t="s">
        <v>50</v>
      </c>
      <c r="B36" s="95" t="s">
        <v>51</v>
      </c>
      <c r="C36" s="110">
        <v>20</v>
      </c>
      <c r="D36" s="60">
        <v>39</v>
      </c>
      <c r="E36" s="95" t="s">
        <v>15</v>
      </c>
      <c r="F36" s="61" t="s">
        <v>22</v>
      </c>
      <c r="G36" s="62" t="s">
        <v>29</v>
      </c>
      <c r="H36" s="62" t="s">
        <v>12</v>
      </c>
      <c r="I36" s="62" t="s">
        <v>14</v>
      </c>
      <c r="J36" s="59">
        <v>9.16</v>
      </c>
      <c r="K36" s="68">
        <f>6000</f>
        <v>6000</v>
      </c>
      <c r="L36" s="20">
        <f t="shared" si="6"/>
        <v>6000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33"/>
      <c r="B37" s="95"/>
      <c r="C37" s="139"/>
      <c r="D37" s="60">
        <v>40</v>
      </c>
      <c r="E37" s="95"/>
      <c r="F37" s="61" t="s">
        <v>22</v>
      </c>
      <c r="G37" s="62" t="s">
        <v>30</v>
      </c>
      <c r="H37" s="62" t="s">
        <v>18</v>
      </c>
      <c r="I37" s="62" t="s">
        <v>14</v>
      </c>
      <c r="J37" s="59">
        <v>1700</v>
      </c>
      <c r="K37" s="68">
        <f>20</f>
        <v>20</v>
      </c>
      <c r="L37" s="20">
        <f t="shared" si="6"/>
        <v>20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33"/>
      <c r="B38" s="121" t="s">
        <v>51</v>
      </c>
      <c r="C38" s="122">
        <v>21</v>
      </c>
      <c r="D38" s="69">
        <v>41</v>
      </c>
      <c r="E38" s="121" t="s">
        <v>16</v>
      </c>
      <c r="F38" s="70" t="s">
        <v>22</v>
      </c>
      <c r="G38" s="71" t="s">
        <v>29</v>
      </c>
      <c r="H38" s="71" t="s">
        <v>12</v>
      </c>
      <c r="I38" s="71" t="s">
        <v>14</v>
      </c>
      <c r="J38" s="72">
        <v>13.05</v>
      </c>
      <c r="K38" s="68">
        <f>4000</f>
        <v>4000</v>
      </c>
      <c r="L38" s="20">
        <f t="shared" si="6"/>
        <v>4000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33"/>
      <c r="B39" s="121"/>
      <c r="C39" s="138"/>
      <c r="D39" s="69">
        <v>42</v>
      </c>
      <c r="E39" s="121"/>
      <c r="F39" s="70" t="s">
        <v>22</v>
      </c>
      <c r="G39" s="71" t="s">
        <v>30</v>
      </c>
      <c r="H39" s="71" t="s">
        <v>18</v>
      </c>
      <c r="I39" s="71" t="s">
        <v>14</v>
      </c>
      <c r="J39" s="72">
        <v>2100</v>
      </c>
      <c r="K39" s="68">
        <f>10</f>
        <v>10</v>
      </c>
      <c r="L39" s="20">
        <f t="shared" si="6"/>
        <v>10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33"/>
      <c r="B40" s="95" t="s">
        <v>28</v>
      </c>
      <c r="C40" s="110">
        <v>22</v>
      </c>
      <c r="D40" s="60">
        <v>43</v>
      </c>
      <c r="E40" s="95" t="s">
        <v>17</v>
      </c>
      <c r="F40" s="61" t="s">
        <v>22</v>
      </c>
      <c r="G40" s="62" t="s">
        <v>29</v>
      </c>
      <c r="H40" s="62" t="s">
        <v>12</v>
      </c>
      <c r="I40" s="62" t="s">
        <v>14</v>
      </c>
      <c r="J40" s="59">
        <v>17.420000000000002</v>
      </c>
      <c r="K40" s="68">
        <f>7000</f>
        <v>7000</v>
      </c>
      <c r="L40" s="20">
        <f t="shared" si="6"/>
        <v>7000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33"/>
      <c r="B41" s="95"/>
      <c r="C41" s="139"/>
      <c r="D41" s="60">
        <v>44</v>
      </c>
      <c r="E41" s="95"/>
      <c r="F41" s="61" t="s">
        <v>22</v>
      </c>
      <c r="G41" s="62" t="s">
        <v>30</v>
      </c>
      <c r="H41" s="62" t="s">
        <v>18</v>
      </c>
      <c r="I41" s="62" t="s">
        <v>14</v>
      </c>
      <c r="J41" s="59">
        <v>1500</v>
      </c>
      <c r="K41" s="68">
        <f>12</f>
        <v>12</v>
      </c>
      <c r="L41" s="20">
        <f t="shared" si="6"/>
        <v>12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33"/>
      <c r="B42" s="121" t="s">
        <v>52</v>
      </c>
      <c r="C42" s="122">
        <v>23</v>
      </c>
      <c r="D42" s="69">
        <v>45</v>
      </c>
      <c r="E42" s="121" t="s">
        <v>13</v>
      </c>
      <c r="F42" s="70" t="s">
        <v>22</v>
      </c>
      <c r="G42" s="71" t="s">
        <v>29</v>
      </c>
      <c r="H42" s="71" t="s">
        <v>12</v>
      </c>
      <c r="I42" s="71" t="s">
        <v>14</v>
      </c>
      <c r="J42" s="72">
        <v>16.2</v>
      </c>
      <c r="K42" s="68">
        <f>3000</f>
        <v>3000</v>
      </c>
      <c r="L42" s="20">
        <f t="shared" si="5"/>
        <v>3000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33"/>
      <c r="B43" s="121"/>
      <c r="C43" s="138"/>
      <c r="D43" s="69">
        <v>46</v>
      </c>
      <c r="E43" s="121"/>
      <c r="F43" s="70" t="s">
        <v>22</v>
      </c>
      <c r="G43" s="71" t="s">
        <v>30</v>
      </c>
      <c r="H43" s="71" t="s">
        <v>18</v>
      </c>
      <c r="I43" s="71" t="s">
        <v>14</v>
      </c>
      <c r="J43" s="72">
        <v>2648</v>
      </c>
      <c r="K43" s="68">
        <f>10</f>
        <v>10</v>
      </c>
      <c r="L43" s="20">
        <f t="shared" si="5"/>
        <v>10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33"/>
      <c r="B44" s="95" t="s">
        <v>53</v>
      </c>
      <c r="C44" s="110">
        <v>24</v>
      </c>
      <c r="D44" s="60">
        <v>47</v>
      </c>
      <c r="E44" s="95" t="s">
        <v>54</v>
      </c>
      <c r="F44" s="61" t="s">
        <v>22</v>
      </c>
      <c r="G44" s="62" t="s">
        <v>29</v>
      </c>
      <c r="H44" s="62" t="s">
        <v>12</v>
      </c>
      <c r="I44" s="62" t="s">
        <v>14</v>
      </c>
      <c r="J44" s="59">
        <v>17.09</v>
      </c>
      <c r="K44" s="68">
        <f>1000</f>
        <v>1000</v>
      </c>
      <c r="L44" s="20">
        <f t="shared" si="5"/>
        <v>1000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33"/>
      <c r="B45" s="95"/>
      <c r="C45" s="139"/>
      <c r="D45" s="60">
        <v>48</v>
      </c>
      <c r="E45" s="95"/>
      <c r="F45" s="61" t="s">
        <v>22</v>
      </c>
      <c r="G45" s="62" t="s">
        <v>30</v>
      </c>
      <c r="H45" s="62" t="s">
        <v>18</v>
      </c>
      <c r="I45" s="62" t="s">
        <v>14</v>
      </c>
      <c r="J45" s="59">
        <v>2674</v>
      </c>
      <c r="K45" s="68">
        <f>5</f>
        <v>5</v>
      </c>
      <c r="L45" s="20">
        <f t="shared" si="5"/>
        <v>5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33"/>
      <c r="B46" s="121" t="s">
        <v>52</v>
      </c>
      <c r="C46" s="122">
        <v>25</v>
      </c>
      <c r="D46" s="69">
        <v>49</v>
      </c>
      <c r="E46" s="121" t="s">
        <v>23</v>
      </c>
      <c r="F46" s="70" t="s">
        <v>22</v>
      </c>
      <c r="G46" s="71" t="s">
        <v>29</v>
      </c>
      <c r="H46" s="71" t="s">
        <v>12</v>
      </c>
      <c r="I46" s="71" t="s">
        <v>14</v>
      </c>
      <c r="J46" s="72">
        <v>6.93</v>
      </c>
      <c r="K46" s="68">
        <f>3000</f>
        <v>3000</v>
      </c>
      <c r="L46" s="20">
        <f t="shared" si="5"/>
        <v>3000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34"/>
      <c r="B47" s="121"/>
      <c r="C47" s="138"/>
      <c r="D47" s="69">
        <v>50</v>
      </c>
      <c r="E47" s="121"/>
      <c r="F47" s="70" t="s">
        <v>22</v>
      </c>
      <c r="G47" s="71" t="s">
        <v>30</v>
      </c>
      <c r="H47" s="71" t="s">
        <v>18</v>
      </c>
      <c r="I47" s="71" t="s">
        <v>14</v>
      </c>
      <c r="J47" s="72">
        <v>1364</v>
      </c>
      <c r="K47" s="68">
        <f>10</f>
        <v>10</v>
      </c>
      <c r="L47" s="20">
        <f t="shared" si="5"/>
        <v>10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32" t="s">
        <v>55</v>
      </c>
      <c r="B48" s="95" t="s">
        <v>49</v>
      </c>
      <c r="C48" s="110">
        <v>26</v>
      </c>
      <c r="D48" s="60">
        <v>51</v>
      </c>
      <c r="E48" s="95" t="s">
        <v>15</v>
      </c>
      <c r="F48" s="61" t="s">
        <v>22</v>
      </c>
      <c r="G48" s="62" t="s">
        <v>29</v>
      </c>
      <c r="H48" s="62" t="s">
        <v>12</v>
      </c>
      <c r="I48" s="62" t="s">
        <v>14</v>
      </c>
      <c r="J48" s="59">
        <v>8.8699999999999992</v>
      </c>
      <c r="K48" s="68">
        <f>3000</f>
        <v>3000</v>
      </c>
      <c r="L48" s="20">
        <f t="shared" si="5"/>
        <v>3000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33"/>
      <c r="B49" s="95"/>
      <c r="C49" s="139"/>
      <c r="D49" s="60">
        <v>52</v>
      </c>
      <c r="E49" s="95"/>
      <c r="F49" s="61" t="s">
        <v>22</v>
      </c>
      <c r="G49" s="62" t="s">
        <v>30</v>
      </c>
      <c r="H49" s="62" t="s">
        <v>18</v>
      </c>
      <c r="I49" s="62" t="s">
        <v>14</v>
      </c>
      <c r="J49" s="59">
        <v>1638.99</v>
      </c>
      <c r="K49" s="68">
        <f>10</f>
        <v>10</v>
      </c>
      <c r="L49" s="20">
        <f t="shared" si="5"/>
        <v>10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33"/>
      <c r="B50" s="121" t="s">
        <v>45</v>
      </c>
      <c r="C50" s="122">
        <v>27</v>
      </c>
      <c r="D50" s="69">
        <v>53</v>
      </c>
      <c r="E50" s="121" t="s">
        <v>16</v>
      </c>
      <c r="F50" s="70" t="s">
        <v>22</v>
      </c>
      <c r="G50" s="71" t="s">
        <v>29</v>
      </c>
      <c r="H50" s="71" t="s">
        <v>12</v>
      </c>
      <c r="I50" s="71" t="s">
        <v>14</v>
      </c>
      <c r="J50" s="72">
        <v>13.18</v>
      </c>
      <c r="K50" s="68">
        <f>2000</f>
        <v>2000</v>
      </c>
      <c r="L50" s="20">
        <f t="shared" si="5"/>
        <v>2000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33"/>
      <c r="B51" s="121"/>
      <c r="C51" s="138"/>
      <c r="D51" s="69">
        <v>54</v>
      </c>
      <c r="E51" s="121"/>
      <c r="F51" s="70" t="s">
        <v>22</v>
      </c>
      <c r="G51" s="71" t="s">
        <v>30</v>
      </c>
      <c r="H51" s="71" t="s">
        <v>18</v>
      </c>
      <c r="I51" s="71" t="s">
        <v>14</v>
      </c>
      <c r="J51" s="72">
        <v>2026.99</v>
      </c>
      <c r="K51" s="68">
        <f>5</f>
        <v>5</v>
      </c>
      <c r="L51" s="20">
        <f t="shared" si="5"/>
        <v>5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33"/>
      <c r="B52" s="95" t="s">
        <v>45</v>
      </c>
      <c r="C52" s="110">
        <v>28</v>
      </c>
      <c r="D52" s="60">
        <v>55</v>
      </c>
      <c r="E52" s="95" t="s">
        <v>17</v>
      </c>
      <c r="F52" s="61" t="s">
        <v>22</v>
      </c>
      <c r="G52" s="62" t="s">
        <v>29</v>
      </c>
      <c r="H52" s="62" t="s">
        <v>12</v>
      </c>
      <c r="I52" s="62" t="s">
        <v>14</v>
      </c>
      <c r="J52" s="59">
        <v>18.78</v>
      </c>
      <c r="K52" s="68">
        <f>3000</f>
        <v>3000</v>
      </c>
      <c r="L52" s="20">
        <f t="shared" si="5"/>
        <v>3000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33"/>
      <c r="B53" s="95"/>
      <c r="C53" s="139"/>
      <c r="D53" s="60">
        <v>56</v>
      </c>
      <c r="E53" s="95"/>
      <c r="F53" s="61" t="s">
        <v>22</v>
      </c>
      <c r="G53" s="62" t="s">
        <v>30</v>
      </c>
      <c r="H53" s="62" t="s">
        <v>18</v>
      </c>
      <c r="I53" s="62" t="s">
        <v>14</v>
      </c>
      <c r="J53" s="59">
        <v>2865.99</v>
      </c>
      <c r="K53" s="68">
        <f>10</f>
        <v>10</v>
      </c>
      <c r="L53" s="20">
        <f t="shared" si="5"/>
        <v>10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33"/>
      <c r="B54" s="121" t="s">
        <v>53</v>
      </c>
      <c r="C54" s="122">
        <v>29</v>
      </c>
      <c r="D54" s="69">
        <v>57</v>
      </c>
      <c r="E54" s="121" t="s">
        <v>13</v>
      </c>
      <c r="F54" s="70" t="s">
        <v>22</v>
      </c>
      <c r="G54" s="71" t="s">
        <v>29</v>
      </c>
      <c r="H54" s="71" t="s">
        <v>12</v>
      </c>
      <c r="I54" s="71" t="s">
        <v>14</v>
      </c>
      <c r="J54" s="72">
        <v>16.2</v>
      </c>
      <c r="K54" s="68">
        <f>2000</f>
        <v>2000</v>
      </c>
      <c r="L54" s="20">
        <f t="shared" si="5"/>
        <v>2000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33"/>
      <c r="B55" s="121"/>
      <c r="C55" s="138"/>
      <c r="D55" s="69">
        <v>58</v>
      </c>
      <c r="E55" s="121"/>
      <c r="F55" s="70" t="s">
        <v>22</v>
      </c>
      <c r="G55" s="71" t="s">
        <v>30</v>
      </c>
      <c r="H55" s="71" t="s">
        <v>18</v>
      </c>
      <c r="I55" s="71" t="s">
        <v>14</v>
      </c>
      <c r="J55" s="72">
        <v>2648</v>
      </c>
      <c r="K55" s="68">
        <f>10</f>
        <v>10</v>
      </c>
      <c r="L55" s="20">
        <f t="shared" si="5"/>
        <v>10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33"/>
      <c r="B56" s="95" t="s">
        <v>52</v>
      </c>
      <c r="C56" s="110">
        <v>31</v>
      </c>
      <c r="D56" s="60">
        <v>61</v>
      </c>
      <c r="E56" s="95" t="s">
        <v>23</v>
      </c>
      <c r="F56" s="61" t="s">
        <v>22</v>
      </c>
      <c r="G56" s="62" t="s">
        <v>29</v>
      </c>
      <c r="H56" s="62" t="s">
        <v>12</v>
      </c>
      <c r="I56" s="62" t="s">
        <v>14</v>
      </c>
      <c r="J56" s="59">
        <v>6.93</v>
      </c>
      <c r="K56" s="68">
        <f>1200</f>
        <v>1200</v>
      </c>
      <c r="L56" s="20">
        <f t="shared" si="5"/>
        <v>1200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34"/>
      <c r="B57" s="95"/>
      <c r="C57" s="110"/>
      <c r="D57" s="60">
        <v>62</v>
      </c>
      <c r="E57" s="95"/>
      <c r="F57" s="61" t="s">
        <v>22</v>
      </c>
      <c r="G57" s="62" t="s">
        <v>30</v>
      </c>
      <c r="H57" s="62" t="s">
        <v>18</v>
      </c>
      <c r="I57" s="62" t="s">
        <v>14</v>
      </c>
      <c r="J57" s="59">
        <v>1364</v>
      </c>
      <c r="K57" s="68">
        <f>5</f>
        <v>5</v>
      </c>
      <c r="L57" s="20">
        <f>K57-(SUM(N57:AE57))</f>
        <v>5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35307</v>
      </c>
      <c r="L58" s="6">
        <f>SUM(L4:L57)</f>
        <v>35307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O71"/>
  <sheetViews>
    <sheetView zoomScale="86" zoomScaleNormal="86" workbookViewId="0">
      <selection activeCell="G16" sqref="G16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2" style="6" customWidth="1"/>
    <col min="12" max="12" width="13.28515625" style="22" customWidth="1"/>
    <col min="13" max="13" width="12.5703125" style="4" customWidth="1"/>
    <col min="14" max="14" width="16.5703125" style="2" bestFit="1" customWidth="1"/>
    <col min="15" max="15" width="20.140625" style="2" bestFit="1" customWidth="1"/>
    <col min="16" max="16384" width="9.7109375" style="2"/>
  </cols>
  <sheetData>
    <row r="1" spans="1:15" ht="38.1" customHeight="1" x14ac:dyDescent="0.25">
      <c r="A1" s="149" t="s">
        <v>56</v>
      </c>
      <c r="B1" s="150"/>
      <c r="C1" s="151" t="s">
        <v>31</v>
      </c>
      <c r="D1" s="152"/>
      <c r="E1" s="152"/>
      <c r="F1" s="152"/>
      <c r="G1" s="152"/>
      <c r="H1" s="152"/>
      <c r="I1" s="152"/>
      <c r="J1" s="153"/>
      <c r="K1" s="143" t="s">
        <v>74</v>
      </c>
      <c r="L1" s="144"/>
      <c r="M1" s="144"/>
      <c r="N1" s="144"/>
      <c r="O1" s="145"/>
    </row>
    <row r="2" spans="1:15" ht="27.2" customHeight="1" x14ac:dyDescent="0.25">
      <c r="A2" s="141" t="s">
        <v>73</v>
      </c>
      <c r="B2" s="141"/>
      <c r="C2" s="141"/>
      <c r="D2" s="141"/>
      <c r="E2" s="141"/>
      <c r="F2" s="141"/>
      <c r="G2" s="141"/>
      <c r="H2" s="141"/>
      <c r="I2" s="141"/>
      <c r="J2" s="142"/>
      <c r="K2" s="146"/>
      <c r="L2" s="147"/>
      <c r="M2" s="147"/>
      <c r="N2" s="147"/>
      <c r="O2" s="148"/>
    </row>
    <row r="3" spans="1:15" s="3" customFormat="1" ht="28.5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24" t="s">
        <v>3</v>
      </c>
      <c r="L3" s="19" t="s">
        <v>4</v>
      </c>
      <c r="M3" s="18" t="s">
        <v>5</v>
      </c>
      <c r="N3" s="25" t="s">
        <v>6</v>
      </c>
      <c r="O3" s="25" t="s">
        <v>7</v>
      </c>
    </row>
    <row r="4" spans="1:15" ht="30.2" customHeight="1" x14ac:dyDescent="0.25">
      <c r="A4" s="124" t="s">
        <v>32</v>
      </c>
      <c r="B4" s="127" t="s">
        <v>36</v>
      </c>
      <c r="C4" s="129">
        <v>1</v>
      </c>
      <c r="D4" s="77">
        <v>1</v>
      </c>
      <c r="E4" s="127" t="s">
        <v>15</v>
      </c>
      <c r="F4" s="78" t="s">
        <v>22</v>
      </c>
      <c r="G4" s="79" t="s">
        <v>29</v>
      </c>
      <c r="H4" s="79" t="s">
        <v>12</v>
      </c>
      <c r="I4" s="79" t="s">
        <v>14</v>
      </c>
      <c r="J4" s="80">
        <v>7.65</v>
      </c>
      <c r="K4" s="26">
        <f>'REITORIA-PROEX'!K4+'REITORIA-SETRAN'!K4+ESAG!K4+CEART!K4+CEAD!K4+FAED!K4+CEFID!K4+CERES!K4+CESFI!K4+CEAVI!K4+CCT!K4+CEPLAN!K4+CAV!K4+CESMO!K4+CEO!K4</f>
        <v>84100</v>
      </c>
      <c r="L4" s="35">
        <f>'REITORIA-PROEX'!K4-'REITORIA-PROEX'!L4+'REITORIA-SETRAN'!K4-'REITORIA-SETRAN'!L4+ESAG!K4-ESAG!L4+CEART!K4-CEART!L4+CEAD!K4-CEAD!L4+FAED!K4-FAED!L4+CEFID!K4-CEFID!L4+CERES!K4-CERES!L4+CESFI!K4-CESFI!L4+CEAVI!K4-CEAVI!L4+CCT!K4-CCT!L4+CEPLAN!K4-CEPLAN!L4+CAV!K4-CAV!L4+CESMO!K4-CESMO!L4+CEO!K4-CEO!L4</f>
        <v>0</v>
      </c>
      <c r="M4" s="17">
        <f t="shared" ref="M4:M57" si="0">K4-L4</f>
        <v>84100</v>
      </c>
      <c r="N4" s="27">
        <f>J4*K4</f>
        <v>643365</v>
      </c>
      <c r="O4" s="27">
        <f>L4*J4</f>
        <v>0</v>
      </c>
    </row>
    <row r="5" spans="1:15" ht="30.2" customHeight="1" x14ac:dyDescent="0.25">
      <c r="A5" s="125"/>
      <c r="B5" s="128"/>
      <c r="C5" s="130"/>
      <c r="D5" s="81">
        <v>2</v>
      </c>
      <c r="E5" s="128"/>
      <c r="F5" s="53" t="s">
        <v>22</v>
      </c>
      <c r="G5" s="54" t="s">
        <v>30</v>
      </c>
      <c r="H5" s="54" t="s">
        <v>18</v>
      </c>
      <c r="I5" s="54" t="s">
        <v>14</v>
      </c>
      <c r="J5" s="80">
        <v>400</v>
      </c>
      <c r="K5" s="26">
        <f>'REITORIA-PROEX'!K5+'REITORIA-SETRAN'!K5+ESAG!K5+CEART!K5+CEAD!K5+FAED!K5+CEFID!K5+CERES!K5+CESFI!K5+CEAVI!K5+CCT!K5+CEPLAN!K5+CAV!K5+CESMO!K5+CEO!K5</f>
        <v>504</v>
      </c>
      <c r="L5" s="35">
        <f>'REITORIA-PROEX'!K5-'REITORIA-PROEX'!L5+'REITORIA-SETRAN'!K5-'REITORIA-SETRAN'!L5+ESAG!K5-ESAG!L5+CEART!K5-CEART!L5+CEAD!K5-CEAD!L5+FAED!K5-FAED!L5+CEFID!K5-CEFID!L5+CERES!K5-CERES!L5+CESFI!K5-CESFI!L5+CEAVI!K5-CEAVI!L5+CCT!K5-CCT!L5+CEPLAN!K5-CEPLAN!L5+CAV!K5-CAV!L5+CESMO!K5-CESMO!L5+CEO!K5-CEO!L5</f>
        <v>0</v>
      </c>
      <c r="M5" s="17">
        <f t="shared" si="0"/>
        <v>504</v>
      </c>
      <c r="N5" s="27">
        <f t="shared" ref="N5:N57" si="1">J5*K5</f>
        <v>201600</v>
      </c>
      <c r="O5" s="27">
        <f>L5*J5</f>
        <v>0</v>
      </c>
    </row>
    <row r="6" spans="1:15" ht="30.2" customHeight="1" x14ac:dyDescent="0.25">
      <c r="A6" s="125"/>
      <c r="B6" s="123" t="s">
        <v>27</v>
      </c>
      <c r="C6" s="131">
        <v>5</v>
      </c>
      <c r="D6" s="82">
        <v>9</v>
      </c>
      <c r="E6" s="123" t="s">
        <v>23</v>
      </c>
      <c r="F6" s="74" t="s">
        <v>22</v>
      </c>
      <c r="G6" s="75" t="s">
        <v>29</v>
      </c>
      <c r="H6" s="75" t="s">
        <v>12</v>
      </c>
      <c r="I6" s="75" t="s">
        <v>14</v>
      </c>
      <c r="J6" s="83">
        <v>4.1500000000000004</v>
      </c>
      <c r="K6" s="26">
        <f>'REITORIA-PROEX'!K6+'REITORIA-SETRAN'!K6+ESAG!K6+CEART!K6+CEAD!K6+FAED!K6+CEFID!K6+CERES!K6+CESFI!K6+CEAVI!K6+CCT!K6+CEPLAN!K6+CAV!K6+CESMO!K6+CEO!K6</f>
        <v>51000</v>
      </c>
      <c r="L6" s="35">
        <f>'REITORIA-PROEX'!K6-'REITORIA-PROEX'!L6+'REITORIA-SETRAN'!K6-'REITORIA-SETRAN'!L6+ESAG!K6-ESAG!L6+CEART!K6-CEART!L6+CEAD!K6-CEAD!L6+FAED!K6-FAED!L6+CEFID!K6-CEFID!L6+CERES!K6-CERES!L6+CESFI!K6-CESFI!L6+CEAVI!K6-CEAVI!L6+CCT!K6-CCT!L6+CEPLAN!K6-CEPLAN!L6+CAV!K6-CAV!L6+CESMO!K6-CESMO!L6+CEO!K6-CEO!L6</f>
        <v>0</v>
      </c>
      <c r="M6" s="17">
        <f t="shared" si="0"/>
        <v>51000</v>
      </c>
      <c r="N6" s="27">
        <f t="shared" si="1"/>
        <v>211650.00000000003</v>
      </c>
      <c r="O6" s="27">
        <f t="shared" ref="O6:O57" si="2">L6*J6</f>
        <v>0</v>
      </c>
    </row>
    <row r="7" spans="1:15" ht="30.2" customHeight="1" x14ac:dyDescent="0.25">
      <c r="A7" s="126"/>
      <c r="B7" s="123"/>
      <c r="C7" s="131"/>
      <c r="D7" s="82">
        <v>10</v>
      </c>
      <c r="E7" s="123"/>
      <c r="F7" s="74" t="s">
        <v>22</v>
      </c>
      <c r="G7" s="75" t="s">
        <v>30</v>
      </c>
      <c r="H7" s="75" t="s">
        <v>18</v>
      </c>
      <c r="I7" s="75" t="s">
        <v>14</v>
      </c>
      <c r="J7" s="83">
        <v>699.26</v>
      </c>
      <c r="K7" s="26">
        <f>'REITORIA-PROEX'!K7+'REITORIA-SETRAN'!K7+ESAG!K7+CEART!K7+CEAD!K7+FAED!K7+CEFID!K7+CERES!K7+CESFI!K7+CEAVI!K7+CCT!K7+CEPLAN!K7+CAV!K7+CESMO!K7+CEO!K7</f>
        <v>205</v>
      </c>
      <c r="L7" s="35">
        <f>'REITORIA-PROEX'!K7-'REITORIA-PROEX'!L7+'REITORIA-SETRAN'!K7-'REITORIA-SETRAN'!L7+ESAG!K7-ESAG!L7+CEART!K7-CEART!L7+CEAD!K7-CEAD!L7+FAED!K7-FAED!L7+CEFID!K7-CEFID!L7+CERES!K7-CERES!L7+CESFI!K7-CESFI!L7+CEAVI!K7-CEAVI!L7+CCT!K7-CCT!L7+CEPLAN!K7-CEPLAN!L7+CAV!K7-CAV!L7+CESMO!K7-CESMO!L7+CEO!K7-CEO!L7</f>
        <v>0</v>
      </c>
      <c r="M7" s="17">
        <f t="shared" si="0"/>
        <v>205</v>
      </c>
      <c r="N7" s="27">
        <f t="shared" si="1"/>
        <v>143348.29999999999</v>
      </c>
      <c r="O7" s="27">
        <f t="shared" si="2"/>
        <v>0</v>
      </c>
    </row>
    <row r="8" spans="1:15" ht="30.2" customHeight="1" x14ac:dyDescent="0.25">
      <c r="A8" s="124" t="s">
        <v>25</v>
      </c>
      <c r="B8" s="128" t="s">
        <v>34</v>
      </c>
      <c r="C8" s="130">
        <v>6</v>
      </c>
      <c r="D8" s="81">
        <v>11</v>
      </c>
      <c r="E8" s="128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80">
        <v>7.84</v>
      </c>
      <c r="K8" s="26">
        <f>'REITORIA-PROEX'!K8+'REITORIA-SETRAN'!K8+ESAG!K8+CEART!K8+CEAD!K8+FAED!K8+CEFID!K8+CERES!K8+CESFI!K8+CEAVI!K8+CCT!K8+CEPLAN!K8+CAV!K8+CESMO!K8+CEO!K8</f>
        <v>2000</v>
      </c>
      <c r="L8" s="35">
        <f>'REITORIA-PROEX'!K8-'REITORIA-PROEX'!L8+'REITORIA-SETRAN'!K8-'REITORIA-SETRAN'!L8+ESAG!K8-ESAG!L8+CEART!K8-CEART!L8+CEAD!K8-CEAD!L8+FAED!K8-FAED!L8+CEFID!K8-CEFID!L8+CERES!K8-CERES!L8+CESFI!K8-CESFI!L8+CEAVI!K8-CEAVI!L8+CCT!K8-CCT!L8+CEPLAN!K8-CEPLAN!L8+CAV!K8-CAV!L8+CESMO!K8-CESMO!L8+CEO!K8-CEO!L8</f>
        <v>0</v>
      </c>
      <c r="M8" s="17">
        <f t="shared" si="0"/>
        <v>2000</v>
      </c>
      <c r="N8" s="27">
        <f t="shared" si="1"/>
        <v>15680</v>
      </c>
      <c r="O8" s="27">
        <f t="shared" si="2"/>
        <v>0</v>
      </c>
    </row>
    <row r="9" spans="1:15" ht="30.2" customHeight="1" x14ac:dyDescent="0.25">
      <c r="A9" s="125"/>
      <c r="B9" s="128"/>
      <c r="C9" s="130"/>
      <c r="D9" s="81">
        <v>12</v>
      </c>
      <c r="E9" s="128"/>
      <c r="F9" s="53" t="s">
        <v>22</v>
      </c>
      <c r="G9" s="54" t="s">
        <v>30</v>
      </c>
      <c r="H9" s="54" t="s">
        <v>18</v>
      </c>
      <c r="I9" s="54" t="s">
        <v>14</v>
      </c>
      <c r="J9" s="80">
        <v>1700</v>
      </c>
      <c r="K9" s="26">
        <f>'REITORIA-PROEX'!K9+'REITORIA-SETRAN'!K9+ESAG!K9+CEART!K9+CEAD!K9+FAED!K9+CEFID!K9+CERES!K9+CESFI!K9+CEAVI!K9+CCT!K9+CEPLAN!K9+CAV!K9+CESMO!K9+CEO!K9</f>
        <v>29</v>
      </c>
      <c r="L9" s="35">
        <f>'REITORIA-PROEX'!K9-'REITORIA-PROEX'!L9+'REITORIA-SETRAN'!K9-'REITORIA-SETRAN'!L9+ESAG!K9-ESAG!L9+CEART!K9-CEART!L9+CEAD!K9-CEAD!L9+FAED!K9-FAED!L9+CEFID!K9-CEFID!L9+CERES!K9-CERES!L9+CESFI!K9-CESFI!L9+CEAVI!K9-CEAVI!L9+CCT!K9-CCT!L9+CEPLAN!K9-CEPLAN!L9+CAV!K9-CAV!L9+CESMO!K9-CESMO!L9+CEO!K9-CEO!L9</f>
        <v>0</v>
      </c>
      <c r="M9" s="17">
        <f t="shared" si="0"/>
        <v>29</v>
      </c>
      <c r="N9" s="27">
        <f t="shared" si="1"/>
        <v>49300</v>
      </c>
      <c r="O9" s="27">
        <f t="shared" si="2"/>
        <v>0</v>
      </c>
    </row>
    <row r="10" spans="1:15" ht="30.2" customHeight="1" x14ac:dyDescent="0.25">
      <c r="A10" s="125"/>
      <c r="B10" s="123" t="s">
        <v>27</v>
      </c>
      <c r="C10" s="131">
        <v>7</v>
      </c>
      <c r="D10" s="82">
        <v>13</v>
      </c>
      <c r="E10" s="123" t="s">
        <v>16</v>
      </c>
      <c r="F10" s="74" t="s">
        <v>22</v>
      </c>
      <c r="G10" s="75" t="s">
        <v>29</v>
      </c>
      <c r="H10" s="75" t="s">
        <v>12</v>
      </c>
      <c r="I10" s="75" t="s">
        <v>14</v>
      </c>
      <c r="J10" s="83">
        <v>11</v>
      </c>
      <c r="K10" s="26">
        <f>'REITORIA-PROEX'!K10+'REITORIA-SETRAN'!K10+ESAG!K10+CEART!K10+CEAD!K10+FAED!K10+CEFID!K10+CERES!K10+CESFI!K10+CEAVI!K10+CCT!K10+CEPLAN!K10+CAV!K10+CESMO!K10+CEO!K10</f>
        <v>1200</v>
      </c>
      <c r="L10" s="35">
        <f>'REITORIA-PROEX'!K10-'REITORIA-PROEX'!L10+'REITORIA-SETRAN'!K10-'REITORIA-SETRAN'!L10+ESAG!K10-ESAG!L10+CEART!K10-CEART!L10+CEAD!K10-CEAD!L10+FAED!K10-FAED!L10+CEFID!K10-CEFID!L10+CERES!K10-CERES!L10+CESFI!K10-CESFI!L10+CEAVI!K10-CEAVI!L10+CCT!K10-CCT!L10+CEPLAN!K10-CEPLAN!L10+CAV!K10-CAV!L10+CESMO!K10-CESMO!L10+CEO!K10-CEO!L10</f>
        <v>0</v>
      </c>
      <c r="M10" s="17">
        <f t="shared" si="0"/>
        <v>1200</v>
      </c>
      <c r="N10" s="27">
        <f t="shared" si="1"/>
        <v>13200</v>
      </c>
      <c r="O10" s="27">
        <f t="shared" si="2"/>
        <v>0</v>
      </c>
    </row>
    <row r="11" spans="1:15" ht="30.2" customHeight="1" x14ac:dyDescent="0.25">
      <c r="A11" s="125"/>
      <c r="B11" s="123"/>
      <c r="C11" s="131"/>
      <c r="D11" s="82">
        <v>14</v>
      </c>
      <c r="E11" s="123"/>
      <c r="F11" s="74" t="s">
        <v>22</v>
      </c>
      <c r="G11" s="75" t="s">
        <v>30</v>
      </c>
      <c r="H11" s="75" t="s">
        <v>18</v>
      </c>
      <c r="I11" s="75" t="s">
        <v>14</v>
      </c>
      <c r="J11" s="83">
        <v>1828.57</v>
      </c>
      <c r="K11" s="26">
        <f>'REITORIA-PROEX'!K11+'REITORIA-SETRAN'!K11+ESAG!K11+CEART!K11+CEAD!K11+FAED!K11+CEFID!K11+CERES!K11+CESFI!K11+CEAVI!K11+CCT!K11+CEPLAN!K11+CAV!K11+CESMO!K11+CEO!K11</f>
        <v>7</v>
      </c>
      <c r="L11" s="35">
        <f>'REITORIA-PROEX'!K11-'REITORIA-PROEX'!L11+'REITORIA-SETRAN'!K11-'REITORIA-SETRAN'!L11+ESAG!K11-ESAG!L11+CEART!K11-CEART!L11+CEAD!K11-CEAD!L11+FAED!K11-FAED!L11+CEFID!K11-CEFID!L11+CERES!K11-CERES!L11+CESFI!K11-CESFI!L11+CEAVI!K11-CEAVI!L11+CCT!K11-CCT!L11+CEPLAN!K11-CEPLAN!L11+CAV!K11-CAV!L11+CESMO!K11-CESMO!L11+CEO!K11-CEO!L11</f>
        <v>0</v>
      </c>
      <c r="M11" s="17">
        <f t="shared" si="0"/>
        <v>7</v>
      </c>
      <c r="N11" s="27">
        <f t="shared" si="1"/>
        <v>12799.99</v>
      </c>
      <c r="O11" s="27">
        <f t="shared" si="2"/>
        <v>0</v>
      </c>
    </row>
    <row r="12" spans="1:15" ht="30.2" customHeight="1" x14ac:dyDescent="0.25">
      <c r="A12" s="125"/>
      <c r="B12" s="128" t="s">
        <v>27</v>
      </c>
      <c r="C12" s="130">
        <v>8</v>
      </c>
      <c r="D12" s="81">
        <v>15</v>
      </c>
      <c r="E12" s="128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80">
        <v>18.399999999999999</v>
      </c>
      <c r="K12" s="26">
        <f>'REITORIA-PROEX'!K12+'REITORIA-SETRAN'!K12+ESAG!K12+CEART!K12+CEAD!K12+FAED!K12+CEFID!K12+CERES!K12+CESFI!K12+CEAVI!K12+CCT!K12+CEPLAN!K12+CAV!K12+CESMO!K12+CEO!K12</f>
        <v>2500</v>
      </c>
      <c r="L12" s="35">
        <f>'REITORIA-PROEX'!K12-'REITORIA-PROEX'!L12+'REITORIA-SETRAN'!K12-'REITORIA-SETRAN'!L12+ESAG!K12-ESAG!L12+CEART!K12-CEART!L12+CEAD!K12-CEAD!L12+FAED!K12-FAED!L12+CEFID!K12-CEFID!L12+CERES!K12-CERES!L12+CESFI!K12-CESFI!L12+CEAVI!K12-CEAVI!L12+CCT!K12-CCT!L12+CEPLAN!K12-CEPLAN!L12+CAV!K12-CAV!L12+CESMO!K12-CESMO!L12+CEO!K12-CEO!L12</f>
        <v>0</v>
      </c>
      <c r="M12" s="17">
        <f t="shared" si="0"/>
        <v>2500</v>
      </c>
      <c r="N12" s="27">
        <f t="shared" si="1"/>
        <v>46000</v>
      </c>
      <c r="O12" s="27">
        <f t="shared" si="2"/>
        <v>0</v>
      </c>
    </row>
    <row r="13" spans="1:15" ht="30.2" customHeight="1" x14ac:dyDescent="0.25">
      <c r="A13" s="125"/>
      <c r="B13" s="128"/>
      <c r="C13" s="130"/>
      <c r="D13" s="81">
        <v>16</v>
      </c>
      <c r="E13" s="128"/>
      <c r="F13" s="53" t="s">
        <v>22</v>
      </c>
      <c r="G13" s="54" t="s">
        <v>30</v>
      </c>
      <c r="H13" s="54" t="s">
        <v>18</v>
      </c>
      <c r="I13" s="54" t="s">
        <v>14</v>
      </c>
      <c r="J13" s="80">
        <v>2900</v>
      </c>
      <c r="K13" s="26">
        <f>'REITORIA-PROEX'!K13+'REITORIA-SETRAN'!K13+ESAG!K13+CEART!K13+CEAD!K13+FAED!K13+CEFID!K13+CERES!K13+CESFI!K13+CEAVI!K13+CCT!K13+CEPLAN!K13+CAV!K13+CESMO!K13+CEO!K13</f>
        <v>10</v>
      </c>
      <c r="L13" s="35">
        <f>'REITORIA-PROEX'!K13-'REITORIA-PROEX'!L13+'REITORIA-SETRAN'!K13-'REITORIA-SETRAN'!L13+ESAG!K13-ESAG!L13+CEART!K13-CEART!L13+CEAD!K13-CEAD!L13+FAED!K13-FAED!L13+CEFID!K13-CEFID!L13+CERES!K13-CERES!L13+CESFI!K13-CESFI!L13+CEAVI!K13-CEAVI!L13+CCT!K13-CCT!L13+CEPLAN!K13-CEPLAN!L13+CAV!K13-CAV!L13+CESMO!K13-CESMO!L13+CEO!K13-CEO!L13</f>
        <v>0</v>
      </c>
      <c r="M13" s="17">
        <f t="shared" si="0"/>
        <v>10</v>
      </c>
      <c r="N13" s="27">
        <f t="shared" si="1"/>
        <v>29000</v>
      </c>
      <c r="O13" s="27">
        <f t="shared" si="2"/>
        <v>0</v>
      </c>
    </row>
    <row r="14" spans="1:15" ht="30.2" customHeight="1" x14ac:dyDescent="0.25">
      <c r="A14" s="125"/>
      <c r="B14" s="123" t="s">
        <v>34</v>
      </c>
      <c r="C14" s="131">
        <v>9</v>
      </c>
      <c r="D14" s="82">
        <v>17</v>
      </c>
      <c r="E14" s="123" t="s">
        <v>13</v>
      </c>
      <c r="F14" s="74" t="s">
        <v>22</v>
      </c>
      <c r="G14" s="75" t="s">
        <v>29</v>
      </c>
      <c r="H14" s="75" t="s">
        <v>12</v>
      </c>
      <c r="I14" s="75" t="s">
        <v>14</v>
      </c>
      <c r="J14" s="83">
        <v>16.21</v>
      </c>
      <c r="K14" s="26">
        <f>'REITORIA-PROEX'!K14+'REITORIA-SETRAN'!K14+ESAG!K14+CEART!K14+CEAD!K14+FAED!K14+CEFID!K14+CERES!K14+CESFI!K14+CEAVI!K14+CCT!K14+CEPLAN!K14+CAV!K14+CESMO!K14+CEO!K14</f>
        <v>500</v>
      </c>
      <c r="L14" s="35">
        <f>'REITORIA-PROEX'!K14-'REITORIA-PROEX'!L14+'REITORIA-SETRAN'!K14-'REITORIA-SETRAN'!L14+ESAG!K14-ESAG!L14+CEART!K14-CEART!L14+CEAD!K14-CEAD!L14+FAED!K14-FAED!L14+CEFID!K14-CEFID!L14+CERES!K14-CERES!L14+CESFI!K14-CESFI!L14+CEAVI!K14-CEAVI!L14+CCT!K14-CCT!L14+CEPLAN!K14-CEPLAN!L14+CAV!K14-CAV!L14+CESMO!K14-CESMO!L14+CEO!K14-CEO!L14</f>
        <v>0</v>
      </c>
      <c r="M14" s="17">
        <f t="shared" si="0"/>
        <v>500</v>
      </c>
      <c r="N14" s="27">
        <f t="shared" si="1"/>
        <v>8105</v>
      </c>
      <c r="O14" s="27">
        <f t="shared" si="2"/>
        <v>0</v>
      </c>
    </row>
    <row r="15" spans="1:15" ht="30.2" customHeight="1" x14ac:dyDescent="0.25">
      <c r="A15" s="126"/>
      <c r="B15" s="123"/>
      <c r="C15" s="131"/>
      <c r="D15" s="82">
        <v>18</v>
      </c>
      <c r="E15" s="123"/>
      <c r="F15" s="74" t="s">
        <v>22</v>
      </c>
      <c r="G15" s="75" t="s">
        <v>30</v>
      </c>
      <c r="H15" s="75" t="s">
        <v>18</v>
      </c>
      <c r="I15" s="75" t="s">
        <v>14</v>
      </c>
      <c r="J15" s="83">
        <v>2650</v>
      </c>
      <c r="K15" s="26">
        <f>'REITORIA-PROEX'!K15+'REITORIA-SETRAN'!K15+ESAG!K15+CEART!K15+CEAD!K15+FAED!K15+CEFID!K15+CERES!K15+CESFI!K15+CEAVI!K15+CCT!K15+CEPLAN!K15+CAV!K15+CESMO!K15+CEO!K15</f>
        <v>24</v>
      </c>
      <c r="L15" s="35">
        <f>'REITORIA-PROEX'!K15-'REITORIA-PROEX'!L15+'REITORIA-SETRAN'!K15-'REITORIA-SETRAN'!L15+ESAG!K15-ESAG!L15+CEART!K15-CEART!L15+CEAD!K15-CEAD!L15+FAED!K15-FAED!L15+CEFID!K15-CEFID!L15+CERES!K15-CERES!L15+CESFI!K15-CESFI!L15+CEAVI!K15-CEAVI!L15+CCT!K15-CCT!L15+CEPLAN!K15-CEPLAN!L15+CAV!K15-CAV!L15+CESMO!K15-CESMO!L15+CEO!K15-CEO!L15</f>
        <v>0</v>
      </c>
      <c r="M15" s="17">
        <f t="shared" si="0"/>
        <v>24</v>
      </c>
      <c r="N15" s="27">
        <f t="shared" si="1"/>
        <v>63600</v>
      </c>
      <c r="O15" s="27">
        <f t="shared" si="2"/>
        <v>0</v>
      </c>
    </row>
    <row r="16" spans="1:15" ht="30.2" customHeight="1" x14ac:dyDescent="0.25">
      <c r="A16" s="135" t="s">
        <v>33</v>
      </c>
      <c r="B16" s="128" t="s">
        <v>45</v>
      </c>
      <c r="C16" s="130">
        <v>10</v>
      </c>
      <c r="D16" s="81">
        <v>19</v>
      </c>
      <c r="E16" s="128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80">
        <v>7.9</v>
      </c>
      <c r="K16" s="26">
        <f>'REITORIA-PROEX'!K16+'REITORIA-SETRAN'!K16+ESAG!K16+CEART!K16+CEAD!K16+FAED!K16+CEFID!K16+CERES!K16+CESFI!K16+CEAVI!K16+CCT!K16+CEPLAN!K16+CAV!K16+CESMO!K16+CEO!K16</f>
        <v>1000</v>
      </c>
      <c r="L16" s="35">
        <f>'REITORIA-PROEX'!K16-'REITORIA-PROEX'!L16+'REITORIA-SETRAN'!K16-'REITORIA-SETRAN'!L16+ESAG!K16-ESAG!L16+CEART!K16-CEART!L16+CEAD!K16-CEAD!L16+FAED!K16-FAED!L16+CEFID!K16-CEFID!L16+CERES!K16-CERES!L16+CESFI!K16-CESFI!L16+CEAVI!K16-CEAVI!L16+CCT!K16-CCT!L16+CEPLAN!K16-CEPLAN!L16+CAV!K16-CAV!L16+CESMO!K16-CESMO!L16+CEO!K16-CEO!L16</f>
        <v>0</v>
      </c>
      <c r="M16" s="17">
        <f t="shared" si="0"/>
        <v>1000</v>
      </c>
      <c r="N16" s="27">
        <f t="shared" si="1"/>
        <v>7900</v>
      </c>
      <c r="O16" s="27">
        <f t="shared" si="2"/>
        <v>0</v>
      </c>
    </row>
    <row r="17" spans="1:15" ht="30.2" customHeight="1" x14ac:dyDescent="0.25">
      <c r="A17" s="136"/>
      <c r="B17" s="128"/>
      <c r="C17" s="130"/>
      <c r="D17" s="81">
        <v>20</v>
      </c>
      <c r="E17" s="128"/>
      <c r="F17" s="53" t="s">
        <v>22</v>
      </c>
      <c r="G17" s="54" t="s">
        <v>30</v>
      </c>
      <c r="H17" s="54" t="s">
        <v>18</v>
      </c>
      <c r="I17" s="54" t="s">
        <v>14</v>
      </c>
      <c r="J17" s="80">
        <v>1632.32</v>
      </c>
      <c r="K17" s="26">
        <f>'REITORIA-PROEX'!K17+'REITORIA-SETRAN'!K17+ESAG!K17+CEART!K17+CEAD!K17+FAED!K17+CEFID!K17+CERES!K17+CESFI!K17+CEAVI!K17+CCT!K17+CEPLAN!K17+CAV!K17+CESMO!K17+CEO!K17</f>
        <v>6</v>
      </c>
      <c r="L17" s="35">
        <f>'REITORIA-PROEX'!K17-'REITORIA-PROEX'!L17+'REITORIA-SETRAN'!K17-'REITORIA-SETRAN'!L17+ESAG!K17-ESAG!L17+CEART!K17-CEART!L17+CEAD!K17-CEAD!L17+FAED!K17-FAED!L17+CEFID!K17-CEFID!L17+CERES!K17-CERES!L17+CESFI!K17-CESFI!L17+CEAVI!K17-CEAVI!L17+CCT!K17-CCT!L17+CEPLAN!K17-CEPLAN!L17+CAV!K17-CAV!L17+CESMO!K17-CESMO!L17+CEO!K17-CEO!L17</f>
        <v>0</v>
      </c>
      <c r="M17" s="17">
        <f t="shared" si="0"/>
        <v>6</v>
      </c>
      <c r="N17" s="27">
        <f t="shared" si="1"/>
        <v>9793.92</v>
      </c>
      <c r="O17" s="27">
        <f t="shared" si="2"/>
        <v>0</v>
      </c>
    </row>
    <row r="18" spans="1:15" ht="30.2" customHeight="1" x14ac:dyDescent="0.25">
      <c r="A18" s="136"/>
      <c r="B18" s="123" t="s">
        <v>45</v>
      </c>
      <c r="C18" s="131">
        <v>11</v>
      </c>
      <c r="D18" s="82">
        <v>21</v>
      </c>
      <c r="E18" s="123" t="s">
        <v>16</v>
      </c>
      <c r="F18" s="74" t="s">
        <v>22</v>
      </c>
      <c r="G18" s="75" t="s">
        <v>29</v>
      </c>
      <c r="H18" s="75" t="s">
        <v>12</v>
      </c>
      <c r="I18" s="75" t="s">
        <v>14</v>
      </c>
      <c r="J18" s="83">
        <v>8</v>
      </c>
      <c r="K18" s="26">
        <f>'REITORIA-PROEX'!K18+'REITORIA-SETRAN'!K18+ESAG!K18+CEART!K18+CEAD!K18+FAED!K18+CEFID!K18+CERES!K18+CESFI!K18+CEAVI!K18+CCT!K18+CEPLAN!K18+CAV!K18+CESMO!K18+CEO!K18</f>
        <v>2500</v>
      </c>
      <c r="L18" s="35">
        <f>'REITORIA-PROEX'!K18-'REITORIA-PROEX'!L18+'REITORIA-SETRAN'!K18-'REITORIA-SETRAN'!L18+ESAG!K18-ESAG!L18+CEART!K18-CEART!L18+CEAD!K18-CEAD!L18+FAED!K18-FAED!L18+CEFID!K18-CEFID!L18+CERES!K18-CERES!L18+CESFI!K18-CESFI!L18+CEAVI!K18-CEAVI!L18+CCT!K18-CCT!L18+CEPLAN!K18-CEPLAN!L18+CAV!K18-CAV!L18+CESMO!K18-CESMO!L18+CEO!K18-CEO!L18</f>
        <v>0</v>
      </c>
      <c r="M18" s="17">
        <f t="shared" si="0"/>
        <v>2500</v>
      </c>
      <c r="N18" s="27">
        <f t="shared" si="1"/>
        <v>20000</v>
      </c>
      <c r="O18" s="27">
        <f t="shared" si="2"/>
        <v>0</v>
      </c>
    </row>
    <row r="19" spans="1:15" ht="30.2" customHeight="1" x14ac:dyDescent="0.25">
      <c r="A19" s="136"/>
      <c r="B19" s="123"/>
      <c r="C19" s="131"/>
      <c r="D19" s="82">
        <v>22</v>
      </c>
      <c r="E19" s="123"/>
      <c r="F19" s="74" t="s">
        <v>22</v>
      </c>
      <c r="G19" s="75" t="s">
        <v>30</v>
      </c>
      <c r="H19" s="75" t="s">
        <v>18</v>
      </c>
      <c r="I19" s="75" t="s">
        <v>14</v>
      </c>
      <c r="J19" s="83">
        <v>992.32</v>
      </c>
      <c r="K19" s="26">
        <f>'REITORIA-PROEX'!K19+'REITORIA-SETRAN'!K19+ESAG!K19+CEART!K19+CEAD!K19+FAED!K19+CEFID!K19+CERES!K19+CESFI!K19+CEAVI!K19+CCT!K19+CEPLAN!K19+CAV!K19+CESMO!K19+CEO!K19</f>
        <v>15</v>
      </c>
      <c r="L19" s="35">
        <f>'REITORIA-PROEX'!K19-'REITORIA-PROEX'!L19+'REITORIA-SETRAN'!K19-'REITORIA-SETRAN'!L19+ESAG!K19-ESAG!L19+CEART!K19-CEART!L19+CEAD!K19-CEAD!L19+FAED!K19-FAED!L19+CEFID!K19-CEFID!L19+CERES!K19-CERES!L19+CESFI!K19-CESFI!L19+CEAVI!K19-CEAVI!L19+CCT!K19-CCT!L19+CEPLAN!K19-CEPLAN!L19+CAV!K19-CAV!L19+CESMO!K19-CESMO!L19+CEO!K19-CEO!L19</f>
        <v>0</v>
      </c>
      <c r="M19" s="17">
        <f t="shared" si="0"/>
        <v>15</v>
      </c>
      <c r="N19" s="27">
        <f t="shared" si="1"/>
        <v>14884.800000000001</v>
      </c>
      <c r="O19" s="27">
        <f t="shared" si="2"/>
        <v>0</v>
      </c>
    </row>
    <row r="20" spans="1:15" ht="30.2" customHeight="1" x14ac:dyDescent="0.25">
      <c r="A20" s="136"/>
      <c r="B20" s="128" t="s">
        <v>46</v>
      </c>
      <c r="C20" s="130">
        <v>12</v>
      </c>
      <c r="D20" s="81">
        <v>23</v>
      </c>
      <c r="E20" s="128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80">
        <v>15.72</v>
      </c>
      <c r="K20" s="26">
        <f>'REITORIA-PROEX'!K20+'REITORIA-SETRAN'!K20+ESAG!K20+CEART!K20+CEAD!K20+FAED!K20+CEFID!K20+CERES!K20+CESFI!K20+CEAVI!K20+CCT!K20+CEPLAN!K20+CAV!K20+CESMO!K20+CEO!K20</f>
        <v>12000</v>
      </c>
      <c r="L20" s="35">
        <f>'REITORIA-PROEX'!K20-'REITORIA-PROEX'!L20+'REITORIA-SETRAN'!K20-'REITORIA-SETRAN'!L20+ESAG!K20-ESAG!L20+CEART!K20-CEART!L20+CEAD!K20-CEAD!L20+FAED!K20-FAED!L20+CEFID!K20-CEFID!L20+CERES!K20-CERES!L20+CESFI!K20-CESFI!L20+CEAVI!K20-CEAVI!L20+CCT!K20-CCT!L20+CEPLAN!K20-CEPLAN!L20+CAV!K20-CAV!L20+CESMO!K20-CESMO!L20+CEO!K20-CEO!L20</f>
        <v>0</v>
      </c>
      <c r="M20" s="17">
        <f t="shared" si="0"/>
        <v>12000</v>
      </c>
      <c r="N20" s="27">
        <f t="shared" si="1"/>
        <v>188640</v>
      </c>
      <c r="O20" s="27">
        <f t="shared" si="2"/>
        <v>0</v>
      </c>
    </row>
    <row r="21" spans="1:15" ht="30.2" customHeight="1" x14ac:dyDescent="0.25">
      <c r="A21" s="136"/>
      <c r="B21" s="128"/>
      <c r="C21" s="130"/>
      <c r="D21" s="81">
        <v>24</v>
      </c>
      <c r="E21" s="128"/>
      <c r="F21" s="53" t="s">
        <v>22</v>
      </c>
      <c r="G21" s="54" t="s">
        <v>30</v>
      </c>
      <c r="H21" s="54" t="s">
        <v>18</v>
      </c>
      <c r="I21" s="54" t="s">
        <v>14</v>
      </c>
      <c r="J21" s="80">
        <v>2252.44</v>
      </c>
      <c r="K21" s="26">
        <f>'REITORIA-PROEX'!K21+'REITORIA-SETRAN'!K21+ESAG!K21+CEART!K21+CEAD!K21+FAED!K21+CEFID!K21+CERES!K21+CESFI!K21+CEAVI!K21+CCT!K21+CEPLAN!K21+CAV!K21+CESMO!K21+CEO!K21</f>
        <v>45</v>
      </c>
      <c r="L21" s="35">
        <f>'REITORIA-PROEX'!K21-'REITORIA-PROEX'!L21+'REITORIA-SETRAN'!K21-'REITORIA-SETRAN'!L21+ESAG!K21-ESAG!L21+CEART!K21-CEART!L21+CEAD!K21-CEAD!L21+FAED!K21-FAED!L21+CEFID!K21-CEFID!L21+CERES!K21-CERES!L21+CESFI!K21-CESFI!L21+CEAVI!K21-CEAVI!L21+CCT!K21-CCT!L21+CEPLAN!K21-CEPLAN!L21+CAV!K21-CAV!L21+CESMO!K21-CESMO!L21+CEO!K21-CEO!L21</f>
        <v>0</v>
      </c>
      <c r="M21" s="17">
        <f t="shared" si="0"/>
        <v>45</v>
      </c>
      <c r="N21" s="27">
        <f t="shared" si="1"/>
        <v>101359.8</v>
      </c>
      <c r="O21" s="27">
        <f t="shared" si="2"/>
        <v>0</v>
      </c>
    </row>
    <row r="22" spans="1:15" ht="30.2" customHeight="1" x14ac:dyDescent="0.25">
      <c r="A22" s="136"/>
      <c r="B22" s="123" t="s">
        <v>34</v>
      </c>
      <c r="C22" s="131">
        <v>13</v>
      </c>
      <c r="D22" s="82">
        <v>25</v>
      </c>
      <c r="E22" s="123" t="s">
        <v>13</v>
      </c>
      <c r="F22" s="74" t="s">
        <v>22</v>
      </c>
      <c r="G22" s="75" t="s">
        <v>29</v>
      </c>
      <c r="H22" s="75" t="s">
        <v>12</v>
      </c>
      <c r="I22" s="75" t="s">
        <v>14</v>
      </c>
      <c r="J22" s="83">
        <v>15.44</v>
      </c>
      <c r="K22" s="26">
        <f>'REITORIA-PROEX'!K22+'REITORIA-SETRAN'!K22+ESAG!K22+CEART!K22+CEAD!K22+FAED!K22+CEFID!K22+CERES!K22+CESFI!K22+CEAVI!K22+CCT!K22+CEPLAN!K22+CAV!K22+CESMO!K22+CEO!K22</f>
        <v>3600</v>
      </c>
      <c r="L22" s="35">
        <f>'REITORIA-PROEX'!K22-'REITORIA-PROEX'!L22+'REITORIA-SETRAN'!K22-'REITORIA-SETRAN'!L22+ESAG!K22-ESAG!L22+CEART!K22-CEART!L22+CEAD!K22-CEAD!L22+FAED!K22-FAED!L22+CEFID!K22-CEFID!L22+CERES!K22-CERES!L22+CESFI!K22-CESFI!L22+CEAVI!K22-CEAVI!L22+CCT!K22-CCT!L22+CEPLAN!K22-CEPLAN!L22+CAV!K22-CAV!L22+CESMO!K22-CESMO!L22+CEO!K22-CEO!L22</f>
        <v>0</v>
      </c>
      <c r="M22" s="17">
        <f t="shared" si="0"/>
        <v>3600</v>
      </c>
      <c r="N22" s="27">
        <f t="shared" si="1"/>
        <v>55584</v>
      </c>
      <c r="O22" s="27">
        <f t="shared" si="2"/>
        <v>0</v>
      </c>
    </row>
    <row r="23" spans="1:15" ht="30.2" customHeight="1" x14ac:dyDescent="0.25">
      <c r="A23" s="137"/>
      <c r="B23" s="123"/>
      <c r="C23" s="131"/>
      <c r="D23" s="82">
        <v>26</v>
      </c>
      <c r="E23" s="123"/>
      <c r="F23" s="74" t="s">
        <v>22</v>
      </c>
      <c r="G23" s="75" t="s">
        <v>30</v>
      </c>
      <c r="H23" s="75" t="s">
        <v>18</v>
      </c>
      <c r="I23" s="75" t="s">
        <v>14</v>
      </c>
      <c r="J23" s="83">
        <v>2650</v>
      </c>
      <c r="K23" s="26">
        <f>'REITORIA-PROEX'!K23+'REITORIA-SETRAN'!K23+ESAG!K23+CEART!K23+CEAD!K23+FAED!K23+CEFID!K23+CERES!K23+CESFI!K23+CEAVI!K23+CCT!K23+CEPLAN!K23+CAV!K23+CESMO!K23+CEO!K23</f>
        <v>36</v>
      </c>
      <c r="L23" s="35">
        <f>'REITORIA-PROEX'!K23-'REITORIA-PROEX'!L23+'REITORIA-SETRAN'!K23-'REITORIA-SETRAN'!L23+ESAG!K23-ESAG!L23+CEART!K23-CEART!L23+CEAD!K23-CEAD!L23+FAED!K23-FAED!L23+CEFID!K23-CEFID!L23+CERES!K23-CERES!L23+CESFI!K23-CESFI!L23+CEAVI!K23-CEAVI!L23+CCT!K23-CCT!L23+CEPLAN!K23-CEPLAN!L23+CAV!K23-CAV!L23+CESMO!K23-CESMO!L23+CEO!K23-CEO!L23</f>
        <v>0</v>
      </c>
      <c r="M23" s="17">
        <f t="shared" si="0"/>
        <v>36</v>
      </c>
      <c r="N23" s="27">
        <f t="shared" si="1"/>
        <v>95400</v>
      </c>
      <c r="O23" s="27">
        <f t="shared" si="2"/>
        <v>0</v>
      </c>
    </row>
    <row r="24" spans="1:15" ht="30.2" customHeight="1" x14ac:dyDescent="0.25">
      <c r="A24" s="135" t="s">
        <v>26</v>
      </c>
      <c r="B24" s="128" t="s">
        <v>47</v>
      </c>
      <c r="C24" s="130">
        <v>14</v>
      </c>
      <c r="D24" s="81">
        <v>27</v>
      </c>
      <c r="E24" s="128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80">
        <v>3.75</v>
      </c>
      <c r="K24" s="26">
        <f>'REITORIA-PROEX'!K24+'REITORIA-SETRAN'!K24+ESAG!K24+CEART!K24+CEAD!K24+FAED!K24+CEFID!K24+CERES!K24+CESFI!K24+CEAVI!K24+CCT!K24+CEPLAN!K24+CAV!K24+CESMO!K24+CEO!K24</f>
        <v>25000</v>
      </c>
      <c r="L24" s="35">
        <f>'REITORIA-PROEX'!K24-'REITORIA-PROEX'!L24+'REITORIA-SETRAN'!K24-'REITORIA-SETRAN'!L24+ESAG!K24-ESAG!L24+CEART!K24-CEART!L24+CEAD!K24-CEAD!L24+FAED!K24-FAED!L24+CEFID!K24-CEFID!L24+CERES!K24-CERES!L24+CESFI!K24-CESFI!L24+CEAVI!K24-CEAVI!L24+CCT!K24-CCT!L24+CEPLAN!K24-CEPLAN!L24+CAV!K24-CAV!L24+CESMO!K24-CESMO!L24+CEO!K24-CEO!L24</f>
        <v>0</v>
      </c>
      <c r="M24" s="17">
        <f t="shared" si="0"/>
        <v>25000</v>
      </c>
      <c r="N24" s="27">
        <f t="shared" si="1"/>
        <v>93750</v>
      </c>
      <c r="O24" s="27">
        <f t="shared" si="2"/>
        <v>0</v>
      </c>
    </row>
    <row r="25" spans="1:15" ht="30.2" customHeight="1" x14ac:dyDescent="0.25">
      <c r="A25" s="136"/>
      <c r="B25" s="128"/>
      <c r="C25" s="130"/>
      <c r="D25" s="81">
        <v>28</v>
      </c>
      <c r="E25" s="128"/>
      <c r="F25" s="53" t="s">
        <v>22</v>
      </c>
      <c r="G25" s="54" t="s">
        <v>30</v>
      </c>
      <c r="H25" s="54" t="s">
        <v>18</v>
      </c>
      <c r="I25" s="54" t="s">
        <v>14</v>
      </c>
      <c r="J25" s="80">
        <v>115</v>
      </c>
      <c r="K25" s="26">
        <f>'REITORIA-PROEX'!K25+'REITORIA-SETRAN'!K25+ESAG!K25+CEART!K25+CEAD!K25+FAED!K25+CEFID!K25+CERES!K25+CESFI!K25+CEAVI!K25+CCT!K25+CEPLAN!K25+CAV!K25+CESMO!K25+CEO!K25</f>
        <v>10</v>
      </c>
      <c r="L25" s="35">
        <f>'REITORIA-PROEX'!K25-'REITORIA-PROEX'!L25+'REITORIA-SETRAN'!K25-'REITORIA-SETRAN'!L25+ESAG!K25-ESAG!L25+CEART!K25-CEART!L25+CEAD!K25-CEAD!L25+FAED!K25-FAED!L25+CEFID!K25-CEFID!L25+CERES!K25-CERES!L25+CESFI!K25-CESFI!L25+CEAVI!K25-CEAVI!L25+CCT!K25-CCT!L25+CEPLAN!K25-CEPLAN!L25+CAV!K25-CAV!L25+CESMO!K25-CESMO!L25+CEO!K25-CEO!L25</f>
        <v>0</v>
      </c>
      <c r="M25" s="17">
        <f t="shared" si="0"/>
        <v>10</v>
      </c>
      <c r="N25" s="27">
        <f t="shared" si="1"/>
        <v>1150</v>
      </c>
      <c r="O25" s="27">
        <f t="shared" si="2"/>
        <v>0</v>
      </c>
    </row>
    <row r="26" spans="1:15" ht="30.2" customHeight="1" x14ac:dyDescent="0.25">
      <c r="A26" s="136"/>
      <c r="B26" s="123" t="s">
        <v>28</v>
      </c>
      <c r="C26" s="131">
        <v>15</v>
      </c>
      <c r="D26" s="82">
        <v>29</v>
      </c>
      <c r="E26" s="123" t="s">
        <v>16</v>
      </c>
      <c r="F26" s="74" t="s">
        <v>22</v>
      </c>
      <c r="G26" s="75" t="s">
        <v>29</v>
      </c>
      <c r="H26" s="75" t="s">
        <v>12</v>
      </c>
      <c r="I26" s="75" t="s">
        <v>14</v>
      </c>
      <c r="J26" s="83">
        <v>5.9</v>
      </c>
      <c r="K26" s="26">
        <f>'REITORIA-PROEX'!K26+'REITORIA-SETRAN'!K26+ESAG!K26+CEART!K26+CEAD!K26+FAED!K26+CEFID!K26+CERES!K26+CESFI!K26+CEAVI!K26+CCT!K26+CEPLAN!K26+CAV!K26+CESMO!K26+CEO!K26</f>
        <v>30000</v>
      </c>
      <c r="L26" s="35">
        <f>'REITORIA-PROEX'!K26-'REITORIA-PROEX'!L26+'REITORIA-SETRAN'!K26-'REITORIA-SETRAN'!L26+ESAG!K26-ESAG!L26+CEART!K26-CEART!L26+CEAD!K26-CEAD!L26+FAED!K26-FAED!L26+CEFID!K26-CEFID!L26+CERES!K26-CERES!L26+CESFI!K26-CESFI!L26+CEAVI!K26-CEAVI!L26+CCT!K26-CCT!L26+CEPLAN!K26-CEPLAN!L26+CAV!K26-CAV!L26+CESMO!K26-CESMO!L26+CEO!K26-CEO!L26</f>
        <v>0</v>
      </c>
      <c r="M26" s="17">
        <f t="shared" si="0"/>
        <v>30000</v>
      </c>
      <c r="N26" s="27">
        <f t="shared" si="1"/>
        <v>177000</v>
      </c>
      <c r="O26" s="27">
        <f t="shared" si="2"/>
        <v>0</v>
      </c>
    </row>
    <row r="27" spans="1:15" ht="30.2" customHeight="1" x14ac:dyDescent="0.25">
      <c r="A27" s="136"/>
      <c r="B27" s="123"/>
      <c r="C27" s="131"/>
      <c r="D27" s="82">
        <v>30</v>
      </c>
      <c r="E27" s="123"/>
      <c r="F27" s="74" t="s">
        <v>22</v>
      </c>
      <c r="G27" s="75" t="s">
        <v>30</v>
      </c>
      <c r="H27" s="75" t="s">
        <v>18</v>
      </c>
      <c r="I27" s="75" t="s">
        <v>14</v>
      </c>
      <c r="J27" s="83">
        <v>600</v>
      </c>
      <c r="K27" s="26">
        <f>'REITORIA-PROEX'!K27+'REITORIA-SETRAN'!K27+ESAG!K27+CEART!K27+CEAD!K27+FAED!K27+CEFID!K27+CERES!K27+CESFI!K27+CEAVI!K27+CCT!K27+CEPLAN!K27+CAV!K27+CESMO!K27+CEO!K27</f>
        <v>30</v>
      </c>
      <c r="L27" s="35">
        <f>'REITORIA-PROEX'!K27-'REITORIA-PROEX'!L27+'REITORIA-SETRAN'!K27-'REITORIA-SETRAN'!L27+ESAG!K27-ESAG!L27+CEART!K27-CEART!L27+CEAD!K27-CEAD!L27+FAED!K27-FAED!L27+CEFID!K27-CEFID!L27+CERES!K27-CERES!L27+CESFI!K27-CESFI!L27+CEAVI!K27-CEAVI!L27+CCT!K27-CCT!L27+CEPLAN!K27-CEPLAN!L27+CAV!K27-CAV!L27+CESMO!K27-CESMO!L27+CEO!K27-CEO!L27</f>
        <v>0</v>
      </c>
      <c r="M27" s="17">
        <f t="shared" si="0"/>
        <v>30</v>
      </c>
      <c r="N27" s="27">
        <f t="shared" si="1"/>
        <v>18000</v>
      </c>
      <c r="O27" s="27">
        <f t="shared" si="2"/>
        <v>0</v>
      </c>
    </row>
    <row r="28" spans="1:15" ht="30.2" customHeight="1" x14ac:dyDescent="0.25">
      <c r="A28" s="136"/>
      <c r="B28" s="128" t="s">
        <v>28</v>
      </c>
      <c r="C28" s="130">
        <v>16</v>
      </c>
      <c r="D28" s="81">
        <v>31</v>
      </c>
      <c r="E28" s="128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80">
        <v>11.44</v>
      </c>
      <c r="K28" s="26">
        <f>'REITORIA-PROEX'!K28+'REITORIA-SETRAN'!K28+ESAG!K28+CEART!K28+CEAD!K28+FAED!K28+CEFID!K28+CERES!K28+CESFI!K28+CEAVI!K28+CCT!K28+CEPLAN!K28+CAV!K28+CESMO!K28+CEO!K28</f>
        <v>25000</v>
      </c>
      <c r="L28" s="35">
        <f>'REITORIA-PROEX'!K28-'REITORIA-PROEX'!L28+'REITORIA-SETRAN'!K28-'REITORIA-SETRAN'!L28+ESAG!K28-ESAG!L28+CEART!K28-CEART!L28+CEAD!K28-CEAD!L28+FAED!K28-FAED!L28+CEFID!K28-CEFID!L28+CERES!K28-CERES!L28+CESFI!K28-CESFI!L28+CEAVI!K28-CEAVI!L28+CCT!K28-CCT!L28+CEPLAN!K28-CEPLAN!L28+CAV!K28-CAV!L28+CESMO!K28-CESMO!L28+CEO!K28-CEO!L28</f>
        <v>0</v>
      </c>
      <c r="M28" s="17">
        <f t="shared" si="0"/>
        <v>25000</v>
      </c>
      <c r="N28" s="27">
        <f t="shared" si="1"/>
        <v>286000</v>
      </c>
      <c r="O28" s="27">
        <f t="shared" si="2"/>
        <v>0</v>
      </c>
    </row>
    <row r="29" spans="1:15" ht="30.2" customHeight="1" x14ac:dyDescent="0.25">
      <c r="A29" s="136"/>
      <c r="B29" s="128"/>
      <c r="C29" s="130"/>
      <c r="D29" s="81">
        <v>32</v>
      </c>
      <c r="E29" s="128"/>
      <c r="F29" s="53" t="s">
        <v>22</v>
      </c>
      <c r="G29" s="54" t="s">
        <v>30</v>
      </c>
      <c r="H29" s="54" t="s">
        <v>18</v>
      </c>
      <c r="I29" s="54" t="s">
        <v>14</v>
      </c>
      <c r="J29" s="80">
        <v>800</v>
      </c>
      <c r="K29" s="26">
        <f>'REITORIA-PROEX'!K29+'REITORIA-SETRAN'!K29+ESAG!K29+CEART!K29+CEAD!K29+FAED!K29+CEFID!K29+CERES!K29+CESFI!K29+CEAVI!K29+CCT!K29+CEPLAN!K29+CAV!K29+CESMO!K29+CEO!K29</f>
        <v>10</v>
      </c>
      <c r="L29" s="35">
        <f>'REITORIA-PROEX'!K29-'REITORIA-PROEX'!L29+'REITORIA-SETRAN'!K29-'REITORIA-SETRAN'!L29+ESAG!K29-ESAG!L29+CEART!K29-CEART!L29+CEAD!K29-CEAD!L29+FAED!K29-FAED!L29+CEFID!K29-CEFID!L29+CERES!K29-CERES!L29+CESFI!K29-CESFI!L29+CEAVI!K29-CEAVI!L29+CCT!K29-CCT!L29+CEPLAN!K29-CEPLAN!L29+CAV!K29-CAV!L29+CESMO!K29-CESMO!L29+CEO!K29-CEO!L29</f>
        <v>0</v>
      </c>
      <c r="M29" s="17">
        <f t="shared" si="0"/>
        <v>10</v>
      </c>
      <c r="N29" s="27">
        <f t="shared" si="1"/>
        <v>8000</v>
      </c>
      <c r="O29" s="27">
        <f t="shared" si="2"/>
        <v>0</v>
      </c>
    </row>
    <row r="30" spans="1:15" ht="30.2" customHeight="1" x14ac:dyDescent="0.25">
      <c r="A30" s="136"/>
      <c r="B30" s="123" t="s">
        <v>48</v>
      </c>
      <c r="C30" s="131">
        <v>17</v>
      </c>
      <c r="D30" s="82">
        <v>33</v>
      </c>
      <c r="E30" s="123" t="s">
        <v>13</v>
      </c>
      <c r="F30" s="74" t="s">
        <v>22</v>
      </c>
      <c r="G30" s="75" t="s">
        <v>29</v>
      </c>
      <c r="H30" s="75" t="s">
        <v>12</v>
      </c>
      <c r="I30" s="75" t="s">
        <v>14</v>
      </c>
      <c r="J30" s="83">
        <v>10.25</v>
      </c>
      <c r="K30" s="26">
        <f>'REITORIA-PROEX'!K30+'REITORIA-SETRAN'!K30+ESAG!K30+CEART!K30+CEAD!K30+FAED!K30+CEFID!K30+CERES!K30+CESFI!K30+CEAVI!K30+CCT!K30+CEPLAN!K30+CAV!K30+CESMO!K30+CEO!K30</f>
        <v>25000</v>
      </c>
      <c r="L30" s="35">
        <f>'REITORIA-PROEX'!K30-'REITORIA-PROEX'!L30+'REITORIA-SETRAN'!K30-'REITORIA-SETRAN'!L30+ESAG!K30-ESAG!L30+CEART!K30-CEART!L30+CEAD!K30-CEAD!L30+FAED!K30-FAED!L30+CEFID!K30-CEFID!L30+CERES!K30-CERES!L30+CESFI!K30-CESFI!L30+CEAVI!K30-CEAVI!L30+CCT!K30-CCT!L30+CEPLAN!K30-CEPLAN!L30+CAV!K30-CAV!L30+CESMO!K30-CESMO!L30+CEO!K30-CEO!L30</f>
        <v>0</v>
      </c>
      <c r="M30" s="17">
        <f t="shared" si="0"/>
        <v>25000</v>
      </c>
      <c r="N30" s="27">
        <f t="shared" si="1"/>
        <v>256250</v>
      </c>
      <c r="O30" s="27">
        <f t="shared" si="2"/>
        <v>0</v>
      </c>
    </row>
    <row r="31" spans="1:15" ht="30.2" customHeight="1" x14ac:dyDescent="0.25">
      <c r="A31" s="137"/>
      <c r="B31" s="123"/>
      <c r="C31" s="131"/>
      <c r="D31" s="82">
        <v>34</v>
      </c>
      <c r="E31" s="123"/>
      <c r="F31" s="74" t="s">
        <v>22</v>
      </c>
      <c r="G31" s="75" t="s">
        <v>30</v>
      </c>
      <c r="H31" s="75" t="s">
        <v>18</v>
      </c>
      <c r="I31" s="75" t="s">
        <v>14</v>
      </c>
      <c r="J31" s="83">
        <v>750</v>
      </c>
      <c r="K31" s="26">
        <f>'REITORIA-PROEX'!K31+'REITORIA-SETRAN'!K31+ESAG!K31+CEART!K31+CEAD!K31+FAED!K31+CEFID!K31+CERES!K31+CESFI!K31+CEAVI!K31+CCT!K31+CEPLAN!K31+CAV!K31+CESMO!K31+CEO!K31</f>
        <v>25</v>
      </c>
      <c r="L31" s="35">
        <f>'REITORIA-PROEX'!K31-'REITORIA-PROEX'!L31+'REITORIA-SETRAN'!K31-'REITORIA-SETRAN'!L31+ESAG!K31-ESAG!L31+CEART!K31-CEART!L31+CEAD!K31-CEAD!L31+FAED!K31-FAED!L31+CEFID!K31-CEFID!L31+CERES!K31-CERES!L31+CESFI!K31-CESFI!L31+CEAVI!K31-CEAVI!L31+CCT!K31-CCT!L31+CEPLAN!K31-CEPLAN!L31+CAV!K31-CAV!L31+CESMO!K31-CESMO!L31+CEO!K31-CEO!L31</f>
        <v>0</v>
      </c>
      <c r="M31" s="17">
        <f t="shared" si="0"/>
        <v>25</v>
      </c>
      <c r="N31" s="27">
        <f t="shared" si="1"/>
        <v>18750</v>
      </c>
      <c r="O31" s="27">
        <f t="shared" si="2"/>
        <v>0</v>
      </c>
    </row>
    <row r="32" spans="1:15" ht="30.2" customHeight="1" x14ac:dyDescent="0.25">
      <c r="A32" s="135" t="s">
        <v>35</v>
      </c>
      <c r="B32" s="128" t="s">
        <v>49</v>
      </c>
      <c r="C32" s="130">
        <v>18</v>
      </c>
      <c r="D32" s="81">
        <v>35</v>
      </c>
      <c r="E32" s="128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80">
        <v>9.19</v>
      </c>
      <c r="K32" s="26">
        <f>'REITORIA-PROEX'!K32+'REITORIA-SETRAN'!K32+ESAG!K32+CEART!K32+CEAD!K32+FAED!K32+CEFID!K32+CERES!K32+CESFI!K32+CEAVI!K32+CCT!K32+CEPLAN!K32+CAV!K32+CESMO!K32+CEO!K32</f>
        <v>1000</v>
      </c>
      <c r="L32" s="35">
        <f>'REITORIA-PROEX'!K32-'REITORIA-PROEX'!L32+'REITORIA-SETRAN'!K32-'REITORIA-SETRAN'!L32+ESAG!K32-ESAG!L32+CEART!K32-CEART!L32+CEAD!K32-CEAD!L32+FAED!K32-FAED!L32+CEFID!K32-CEFID!L32+CERES!K32-CERES!L32+CESFI!K32-CESFI!L32+CEAVI!K32-CEAVI!L32+CCT!K32-CCT!L32+CEPLAN!K32-CEPLAN!L32+CAV!K32-CAV!L32+CESMO!K32-CESMO!L32+CEO!K32-CEO!L32</f>
        <v>0</v>
      </c>
      <c r="M32" s="17">
        <f t="shared" si="0"/>
        <v>1000</v>
      </c>
      <c r="N32" s="27">
        <f t="shared" si="1"/>
        <v>9190</v>
      </c>
      <c r="O32" s="27">
        <f t="shared" si="2"/>
        <v>0</v>
      </c>
    </row>
    <row r="33" spans="1:15" ht="30.2" customHeight="1" x14ac:dyDescent="0.25">
      <c r="A33" s="136"/>
      <c r="B33" s="128"/>
      <c r="C33" s="130"/>
      <c r="D33" s="81">
        <v>36</v>
      </c>
      <c r="E33" s="128"/>
      <c r="F33" s="53" t="s">
        <v>22</v>
      </c>
      <c r="G33" s="54" t="s">
        <v>30</v>
      </c>
      <c r="H33" s="54" t="s">
        <v>18</v>
      </c>
      <c r="I33" s="54" t="s">
        <v>14</v>
      </c>
      <c r="J33" s="80">
        <v>1698.99</v>
      </c>
      <c r="K33" s="26">
        <f>'REITORIA-PROEX'!K33+'REITORIA-SETRAN'!K33+ESAG!K33+CEART!K33+CEAD!K33+FAED!K33+CEFID!K33+CERES!K33+CESFI!K33+CEAVI!K33+CCT!K33+CEPLAN!K33+CAV!K33+CESMO!K33+CEO!K33</f>
        <v>6</v>
      </c>
      <c r="L33" s="35">
        <f>'REITORIA-PROEX'!K33-'REITORIA-PROEX'!L33+'REITORIA-SETRAN'!K33-'REITORIA-SETRAN'!L33+ESAG!K33-ESAG!L33+CEART!K33-CEART!L33+CEAD!K33-CEAD!L33+FAED!K33-FAED!L33+CEFID!K33-CEFID!L33+CERES!K33-CERES!L33+CESFI!K33-CESFI!L33+CEAVI!K33-CEAVI!L33+CCT!K33-CCT!L33+CEPLAN!K33-CEPLAN!L33+CAV!K33-CAV!L33+CESMO!K33-CESMO!L33+CEO!K33-CEO!L33</f>
        <v>0</v>
      </c>
      <c r="M33" s="17">
        <f t="shared" si="0"/>
        <v>6</v>
      </c>
      <c r="N33" s="27">
        <f t="shared" si="1"/>
        <v>10193.94</v>
      </c>
      <c r="O33" s="27">
        <f t="shared" si="2"/>
        <v>0</v>
      </c>
    </row>
    <row r="34" spans="1:15" ht="30.2" customHeight="1" x14ac:dyDescent="0.25">
      <c r="A34" s="136"/>
      <c r="B34" s="123" t="s">
        <v>48</v>
      </c>
      <c r="C34" s="131">
        <v>19</v>
      </c>
      <c r="D34" s="82">
        <v>37</v>
      </c>
      <c r="E34" s="123" t="s">
        <v>17</v>
      </c>
      <c r="F34" s="74" t="s">
        <v>22</v>
      </c>
      <c r="G34" s="75" t="s">
        <v>29</v>
      </c>
      <c r="H34" s="75" t="s">
        <v>12</v>
      </c>
      <c r="I34" s="75" t="s">
        <v>14</v>
      </c>
      <c r="J34" s="83">
        <v>15.2</v>
      </c>
      <c r="K34" s="26">
        <f>'REITORIA-PROEX'!K34+'REITORIA-SETRAN'!K34+ESAG!K34+CEART!K34+CEAD!K34+FAED!K34+CEFID!K34+CERES!K34+CESFI!K34+CEAVI!K34+CCT!K34+CEPLAN!K34+CAV!K34+CESMO!K34+CEO!K34</f>
        <v>2500</v>
      </c>
      <c r="L34" s="35">
        <f>'REITORIA-PROEX'!K34-'REITORIA-PROEX'!L34+'REITORIA-SETRAN'!K34-'REITORIA-SETRAN'!L34+ESAG!K34-ESAG!L34+CEART!K34-CEART!L34+CEAD!K34-CEAD!L34+FAED!K34-FAED!L34+CEFID!K34-CEFID!L34+CERES!K34-CERES!L34+CESFI!K34-CESFI!L34+CEAVI!K34-CEAVI!L34+CCT!K34-CCT!L34+CEPLAN!K34-CEPLAN!L34+CAV!K34-CAV!L34+CESMO!K34-CESMO!L34+CEO!K34-CEO!L34</f>
        <v>0</v>
      </c>
      <c r="M34" s="17">
        <f t="shared" si="0"/>
        <v>2500</v>
      </c>
      <c r="N34" s="27">
        <f t="shared" si="1"/>
        <v>38000</v>
      </c>
      <c r="O34" s="27">
        <f t="shared" si="2"/>
        <v>0</v>
      </c>
    </row>
    <row r="35" spans="1:15" ht="30.2" customHeight="1" x14ac:dyDescent="0.25">
      <c r="A35" s="137"/>
      <c r="B35" s="123"/>
      <c r="C35" s="140"/>
      <c r="D35" s="82">
        <v>38</v>
      </c>
      <c r="E35" s="123"/>
      <c r="F35" s="74" t="s">
        <v>22</v>
      </c>
      <c r="G35" s="75" t="s">
        <v>30</v>
      </c>
      <c r="H35" s="75" t="s">
        <v>18</v>
      </c>
      <c r="I35" s="75" t="s">
        <v>14</v>
      </c>
      <c r="J35" s="83">
        <v>1000</v>
      </c>
      <c r="K35" s="26">
        <f>'REITORIA-PROEX'!K35+'REITORIA-SETRAN'!K35+ESAG!K35+CEART!K35+CEAD!K35+FAED!K35+CEFID!K35+CERES!K35+CESFI!K35+CEAVI!K35+CCT!K35+CEPLAN!K35+CAV!K35+CESMO!K35+CEO!K35</f>
        <v>12</v>
      </c>
      <c r="L35" s="35">
        <f>'REITORIA-PROEX'!K35-'REITORIA-PROEX'!L35+'REITORIA-SETRAN'!K35-'REITORIA-SETRAN'!L35+ESAG!K35-ESAG!L35+CEART!K35-CEART!L35+CEAD!K35-CEAD!L35+FAED!K35-FAED!L35+CEFID!K35-CEFID!L35+CERES!K35-CERES!L35+CESFI!K35-CESFI!L35+CEAVI!K35-CEAVI!L35+CCT!K35-CCT!L35+CEPLAN!K35-CEPLAN!L35+CAV!K35-CAV!L35+CESMO!K35-CESMO!L35+CEO!K35-CEO!L35</f>
        <v>0</v>
      </c>
      <c r="M35" s="17">
        <f t="shared" si="0"/>
        <v>12</v>
      </c>
      <c r="N35" s="27">
        <f t="shared" si="1"/>
        <v>12000</v>
      </c>
      <c r="O35" s="27">
        <f t="shared" si="2"/>
        <v>0</v>
      </c>
    </row>
    <row r="36" spans="1:15" ht="30.2" customHeight="1" x14ac:dyDescent="0.25">
      <c r="A36" s="132" t="s">
        <v>50</v>
      </c>
      <c r="B36" s="95" t="s">
        <v>51</v>
      </c>
      <c r="C36" s="110">
        <v>20</v>
      </c>
      <c r="D36" s="60">
        <v>39</v>
      </c>
      <c r="E36" s="95" t="s">
        <v>15</v>
      </c>
      <c r="F36" s="61" t="s">
        <v>22</v>
      </c>
      <c r="G36" s="62" t="s">
        <v>29</v>
      </c>
      <c r="H36" s="62" t="s">
        <v>12</v>
      </c>
      <c r="I36" s="62" t="s">
        <v>14</v>
      </c>
      <c r="J36" s="59">
        <v>9.16</v>
      </c>
      <c r="K36" s="26">
        <f>'REITORIA-PROEX'!K36+'REITORIA-SETRAN'!K36+ESAG!K36+CEART!K36+CEAD!K36+FAED!K36+CEFID!K36+CERES!K36+CESFI!K36+CEAVI!K36+CCT!K36+CEPLAN!K36+CAV!K36+CESMO!K36+CEO!K36</f>
        <v>6000</v>
      </c>
      <c r="L36" s="35">
        <f>'REITORIA-PROEX'!K36-'REITORIA-PROEX'!L36+'REITORIA-SETRAN'!K36-'REITORIA-SETRAN'!L36+ESAG!K36-ESAG!L36+CEART!K36-CEART!L36+CEAD!K36-CEAD!L36+FAED!K36-FAED!L36+CEFID!K36-CEFID!L36+CERES!K36-CERES!L36+CESFI!K36-CESFI!L36+CEAVI!K36-CEAVI!L36+CCT!K36-CCT!L36+CEPLAN!K36-CEPLAN!L36+CAV!K36-CAV!L36+CESMO!K36-CESMO!L36+CEO!K36-CEO!L36</f>
        <v>0</v>
      </c>
      <c r="M36" s="17">
        <f t="shared" si="0"/>
        <v>6000</v>
      </c>
      <c r="N36" s="27">
        <f t="shared" si="1"/>
        <v>54960</v>
      </c>
      <c r="O36" s="27">
        <f t="shared" si="2"/>
        <v>0</v>
      </c>
    </row>
    <row r="37" spans="1:15" ht="30.2" customHeight="1" x14ac:dyDescent="0.25">
      <c r="A37" s="133"/>
      <c r="B37" s="95"/>
      <c r="C37" s="139"/>
      <c r="D37" s="60">
        <v>40</v>
      </c>
      <c r="E37" s="95"/>
      <c r="F37" s="61" t="s">
        <v>22</v>
      </c>
      <c r="G37" s="62" t="s">
        <v>30</v>
      </c>
      <c r="H37" s="62" t="s">
        <v>18</v>
      </c>
      <c r="I37" s="62" t="s">
        <v>14</v>
      </c>
      <c r="J37" s="59">
        <v>1700</v>
      </c>
      <c r="K37" s="26">
        <f>'REITORIA-PROEX'!K37+'REITORIA-SETRAN'!K37+ESAG!K37+CEART!K37+CEAD!K37+FAED!K37+CEFID!K37+CERES!K37+CESFI!K37+CEAVI!K37+CCT!K37+CEPLAN!K37+CAV!K37+CESMO!K37+CEO!K37</f>
        <v>20</v>
      </c>
      <c r="L37" s="35">
        <f>'REITORIA-PROEX'!K37-'REITORIA-PROEX'!L37+'REITORIA-SETRAN'!K37-'REITORIA-SETRAN'!L37+ESAG!K37-ESAG!L37+CEART!K37-CEART!L37+CEAD!K37-CEAD!L37+FAED!K37-FAED!L37+CEFID!K37-CEFID!L37+CERES!K37-CERES!L37+CESFI!K37-CESFI!L37+CEAVI!K37-CEAVI!L37+CCT!K37-CCT!L37+CEPLAN!K37-CEPLAN!L37+CAV!K37-CAV!L37+CESMO!K37-CESMO!L37+CEO!K37-CEO!L37</f>
        <v>0</v>
      </c>
      <c r="M37" s="17">
        <f t="shared" si="0"/>
        <v>20</v>
      </c>
      <c r="N37" s="27">
        <f t="shared" si="1"/>
        <v>34000</v>
      </c>
      <c r="O37" s="27">
        <f t="shared" si="2"/>
        <v>0</v>
      </c>
    </row>
    <row r="38" spans="1:15" ht="30.2" customHeight="1" x14ac:dyDescent="0.25">
      <c r="A38" s="133"/>
      <c r="B38" s="121" t="s">
        <v>51</v>
      </c>
      <c r="C38" s="122">
        <v>21</v>
      </c>
      <c r="D38" s="69">
        <v>41</v>
      </c>
      <c r="E38" s="121" t="s">
        <v>16</v>
      </c>
      <c r="F38" s="70" t="s">
        <v>22</v>
      </c>
      <c r="G38" s="71" t="s">
        <v>29</v>
      </c>
      <c r="H38" s="71" t="s">
        <v>12</v>
      </c>
      <c r="I38" s="71" t="s">
        <v>14</v>
      </c>
      <c r="J38" s="72">
        <v>13.05</v>
      </c>
      <c r="K38" s="26">
        <f>'REITORIA-PROEX'!K38+'REITORIA-SETRAN'!K38+ESAG!K38+CEART!K38+CEAD!K38+FAED!K38+CEFID!K38+CERES!K38+CESFI!K38+CEAVI!K38+CCT!K38+CEPLAN!K38+CAV!K38+CESMO!K38+CEO!K38</f>
        <v>4000</v>
      </c>
      <c r="L38" s="35">
        <f>'REITORIA-PROEX'!K38-'REITORIA-PROEX'!L38+'REITORIA-SETRAN'!K38-'REITORIA-SETRAN'!L38+ESAG!K38-ESAG!L38+CEART!K38-CEART!L38+CEAD!K38-CEAD!L38+FAED!K38-FAED!L38+CEFID!K38-CEFID!L38+CERES!K38-CERES!L38+CESFI!K38-CESFI!L38+CEAVI!K38-CEAVI!L38+CCT!K38-CCT!L38+CEPLAN!K38-CEPLAN!L38+CAV!K38-CAV!L38+CESMO!K38-CESMO!L38+CEO!K38-CEO!L38</f>
        <v>0</v>
      </c>
      <c r="M38" s="17">
        <f t="shared" si="0"/>
        <v>4000</v>
      </c>
      <c r="N38" s="27">
        <f t="shared" si="1"/>
        <v>52200</v>
      </c>
      <c r="O38" s="27">
        <f t="shared" si="2"/>
        <v>0</v>
      </c>
    </row>
    <row r="39" spans="1:15" ht="30.2" customHeight="1" x14ac:dyDescent="0.25">
      <c r="A39" s="133"/>
      <c r="B39" s="121"/>
      <c r="C39" s="138"/>
      <c r="D39" s="69">
        <v>42</v>
      </c>
      <c r="E39" s="121"/>
      <c r="F39" s="70" t="s">
        <v>22</v>
      </c>
      <c r="G39" s="71" t="s">
        <v>30</v>
      </c>
      <c r="H39" s="71" t="s">
        <v>18</v>
      </c>
      <c r="I39" s="71" t="s">
        <v>14</v>
      </c>
      <c r="J39" s="72">
        <v>2100</v>
      </c>
      <c r="K39" s="26">
        <f>'REITORIA-PROEX'!K39+'REITORIA-SETRAN'!K39+ESAG!K39+CEART!K39+CEAD!K39+FAED!K39+CEFID!K39+CERES!K39+CESFI!K39+CEAVI!K39+CCT!K39+CEPLAN!K39+CAV!K39+CESMO!K39+CEO!K39</f>
        <v>10</v>
      </c>
      <c r="L39" s="35">
        <f>'REITORIA-PROEX'!K39-'REITORIA-PROEX'!L39+'REITORIA-SETRAN'!K39-'REITORIA-SETRAN'!L39+ESAG!K39-ESAG!L39+CEART!K39-CEART!L39+CEAD!K39-CEAD!L39+FAED!K39-FAED!L39+CEFID!K39-CEFID!L39+CERES!K39-CERES!L39+CESFI!K39-CESFI!L39+CEAVI!K39-CEAVI!L39+CCT!K39-CCT!L39+CEPLAN!K39-CEPLAN!L39+CAV!K39-CAV!L39+CESMO!K39-CESMO!L39+CEO!K39-CEO!L39</f>
        <v>0</v>
      </c>
      <c r="M39" s="17">
        <f t="shared" si="0"/>
        <v>10</v>
      </c>
      <c r="N39" s="27">
        <f t="shared" si="1"/>
        <v>21000</v>
      </c>
      <c r="O39" s="27">
        <f t="shared" si="2"/>
        <v>0</v>
      </c>
    </row>
    <row r="40" spans="1:15" ht="30.2" customHeight="1" x14ac:dyDescent="0.25">
      <c r="A40" s="133"/>
      <c r="B40" s="95" t="s">
        <v>28</v>
      </c>
      <c r="C40" s="110">
        <v>22</v>
      </c>
      <c r="D40" s="60">
        <v>43</v>
      </c>
      <c r="E40" s="95" t="s">
        <v>17</v>
      </c>
      <c r="F40" s="61" t="s">
        <v>22</v>
      </c>
      <c r="G40" s="62" t="s">
        <v>29</v>
      </c>
      <c r="H40" s="62" t="s">
        <v>12</v>
      </c>
      <c r="I40" s="62" t="s">
        <v>14</v>
      </c>
      <c r="J40" s="59">
        <v>17.420000000000002</v>
      </c>
      <c r="K40" s="26">
        <f>'REITORIA-PROEX'!K40+'REITORIA-SETRAN'!K40+ESAG!K40+CEART!K40+CEAD!K40+FAED!K40+CEFID!K40+CERES!K40+CESFI!K40+CEAVI!K40+CCT!K40+CEPLAN!K40+CAV!K40+CESMO!K40+CEO!K40</f>
        <v>7000</v>
      </c>
      <c r="L40" s="35">
        <f>'REITORIA-PROEX'!K40-'REITORIA-PROEX'!L40+'REITORIA-SETRAN'!K40-'REITORIA-SETRAN'!L40+ESAG!K40-ESAG!L40+CEART!K40-CEART!L40+CEAD!K40-CEAD!L40+FAED!K40-FAED!L40+CEFID!K40-CEFID!L40+CERES!K40-CERES!L40+CESFI!K40-CESFI!L40+CEAVI!K40-CEAVI!L40+CCT!K40-CCT!L40+CEPLAN!K40-CEPLAN!L40+CAV!K40-CAV!L40+CESMO!K40-CESMO!L40+CEO!K40-CEO!L40</f>
        <v>0</v>
      </c>
      <c r="M40" s="17">
        <f t="shared" si="0"/>
        <v>7000</v>
      </c>
      <c r="N40" s="27">
        <f t="shared" si="1"/>
        <v>121940.00000000001</v>
      </c>
      <c r="O40" s="27">
        <f t="shared" si="2"/>
        <v>0</v>
      </c>
    </row>
    <row r="41" spans="1:15" ht="30.2" customHeight="1" x14ac:dyDescent="0.25">
      <c r="A41" s="133"/>
      <c r="B41" s="95"/>
      <c r="C41" s="139"/>
      <c r="D41" s="60">
        <v>44</v>
      </c>
      <c r="E41" s="95"/>
      <c r="F41" s="61" t="s">
        <v>22</v>
      </c>
      <c r="G41" s="62" t="s">
        <v>30</v>
      </c>
      <c r="H41" s="62" t="s">
        <v>18</v>
      </c>
      <c r="I41" s="62" t="s">
        <v>14</v>
      </c>
      <c r="J41" s="59">
        <v>1500</v>
      </c>
      <c r="K41" s="26">
        <f>'REITORIA-PROEX'!K41+'REITORIA-SETRAN'!K41+ESAG!K41+CEART!K41+CEAD!K41+FAED!K41+CEFID!K41+CERES!K41+CESFI!K41+CEAVI!K41+CCT!K41+CEPLAN!K41+CAV!K41+CESMO!K41+CEO!K41</f>
        <v>12</v>
      </c>
      <c r="L41" s="35">
        <f>'REITORIA-PROEX'!K41-'REITORIA-PROEX'!L41+'REITORIA-SETRAN'!K41-'REITORIA-SETRAN'!L41+ESAG!K41-ESAG!L41+CEART!K41-CEART!L41+CEAD!K41-CEAD!L41+FAED!K41-FAED!L41+CEFID!K41-CEFID!L41+CERES!K41-CERES!L41+CESFI!K41-CESFI!L41+CEAVI!K41-CEAVI!L41+CCT!K41-CCT!L41+CEPLAN!K41-CEPLAN!L41+CAV!K41-CAV!L41+CESMO!K41-CESMO!L41+CEO!K41-CEO!L41</f>
        <v>0</v>
      </c>
      <c r="M41" s="17">
        <f t="shared" si="0"/>
        <v>12</v>
      </c>
      <c r="N41" s="27">
        <f t="shared" si="1"/>
        <v>18000</v>
      </c>
      <c r="O41" s="27">
        <f t="shared" si="2"/>
        <v>0</v>
      </c>
    </row>
    <row r="42" spans="1:15" ht="30.2" customHeight="1" x14ac:dyDescent="0.25">
      <c r="A42" s="133"/>
      <c r="B42" s="121" t="s">
        <v>52</v>
      </c>
      <c r="C42" s="122">
        <v>23</v>
      </c>
      <c r="D42" s="69">
        <v>45</v>
      </c>
      <c r="E42" s="121" t="s">
        <v>13</v>
      </c>
      <c r="F42" s="70" t="s">
        <v>22</v>
      </c>
      <c r="G42" s="71" t="s">
        <v>29</v>
      </c>
      <c r="H42" s="71" t="s">
        <v>12</v>
      </c>
      <c r="I42" s="71" t="s">
        <v>14</v>
      </c>
      <c r="J42" s="72">
        <v>16.2</v>
      </c>
      <c r="K42" s="26">
        <f>'REITORIA-PROEX'!K42+'REITORIA-SETRAN'!K42+ESAG!K42+CEART!K42+CEAD!K42+FAED!K42+CEFID!K42+CERES!K42+CESFI!K42+CEAVI!K42+CCT!K42+CEPLAN!K42+CAV!K42+CESMO!K42+CEO!K42</f>
        <v>3000</v>
      </c>
      <c r="L42" s="35">
        <f>'REITORIA-PROEX'!K42-'REITORIA-PROEX'!L42+'REITORIA-SETRAN'!K42-'REITORIA-SETRAN'!L42+ESAG!K42-ESAG!L42+CEART!K42-CEART!L42+CEAD!K42-CEAD!L42+FAED!K42-FAED!L42+CEFID!K42-CEFID!L42+CERES!K42-CERES!L42+CESFI!K42-CESFI!L42+CEAVI!K42-CEAVI!L42+CCT!K42-CCT!L42+CEPLAN!K42-CEPLAN!L42+CAV!K42-CAV!L42+CESMO!K42-CESMO!L42+CEO!K42-CEO!L42</f>
        <v>0</v>
      </c>
      <c r="M42" s="17">
        <f t="shared" si="0"/>
        <v>3000</v>
      </c>
      <c r="N42" s="27">
        <f t="shared" si="1"/>
        <v>48600</v>
      </c>
      <c r="O42" s="27">
        <f t="shared" si="2"/>
        <v>0</v>
      </c>
    </row>
    <row r="43" spans="1:15" ht="30.2" customHeight="1" x14ac:dyDescent="0.25">
      <c r="A43" s="133"/>
      <c r="B43" s="121"/>
      <c r="C43" s="138"/>
      <c r="D43" s="69">
        <v>46</v>
      </c>
      <c r="E43" s="121"/>
      <c r="F43" s="70" t="s">
        <v>22</v>
      </c>
      <c r="G43" s="71" t="s">
        <v>30</v>
      </c>
      <c r="H43" s="71" t="s">
        <v>18</v>
      </c>
      <c r="I43" s="71" t="s">
        <v>14</v>
      </c>
      <c r="J43" s="72">
        <v>2648</v>
      </c>
      <c r="K43" s="26">
        <f>'REITORIA-PROEX'!K43+'REITORIA-SETRAN'!K43+ESAG!K43+CEART!K43+CEAD!K43+FAED!K43+CEFID!K43+CERES!K43+CESFI!K43+CEAVI!K43+CCT!K43+CEPLAN!K43+CAV!K43+CESMO!K43+CEO!K43</f>
        <v>10</v>
      </c>
      <c r="L43" s="35">
        <f>'REITORIA-PROEX'!K43-'REITORIA-PROEX'!L43+'REITORIA-SETRAN'!K43-'REITORIA-SETRAN'!L43+ESAG!K43-ESAG!L43+CEART!K43-CEART!L43+CEAD!K43-CEAD!L43+FAED!K43-FAED!L43+CEFID!K43-CEFID!L43+CERES!K43-CERES!L43+CESFI!K43-CESFI!L43+CEAVI!K43-CEAVI!L43+CCT!K43-CCT!L43+CEPLAN!K43-CEPLAN!L43+CAV!K43-CAV!L43+CESMO!K43-CESMO!L43+CEO!K43-CEO!L43</f>
        <v>0</v>
      </c>
      <c r="M43" s="17">
        <f t="shared" si="0"/>
        <v>10</v>
      </c>
      <c r="N43" s="27">
        <f t="shared" si="1"/>
        <v>26480</v>
      </c>
      <c r="O43" s="27">
        <f t="shared" si="2"/>
        <v>0</v>
      </c>
    </row>
    <row r="44" spans="1:15" ht="30.2" customHeight="1" x14ac:dyDescent="0.25">
      <c r="A44" s="133"/>
      <c r="B44" s="95" t="s">
        <v>53</v>
      </c>
      <c r="C44" s="110">
        <v>24</v>
      </c>
      <c r="D44" s="60">
        <v>47</v>
      </c>
      <c r="E44" s="95" t="s">
        <v>54</v>
      </c>
      <c r="F44" s="61" t="s">
        <v>22</v>
      </c>
      <c r="G44" s="62" t="s">
        <v>29</v>
      </c>
      <c r="H44" s="62" t="s">
        <v>12</v>
      </c>
      <c r="I44" s="62" t="s">
        <v>14</v>
      </c>
      <c r="J44" s="59">
        <v>17.09</v>
      </c>
      <c r="K44" s="26">
        <f>'REITORIA-PROEX'!K44+'REITORIA-SETRAN'!K44+ESAG!K44+CEART!K44+CEAD!K44+FAED!K44+CEFID!K44+CERES!K44+CESFI!K44+CEAVI!K44+CCT!K44+CEPLAN!K44+CAV!K44+CESMO!K44+CEO!K44</f>
        <v>1000</v>
      </c>
      <c r="L44" s="35">
        <f>'REITORIA-PROEX'!K44-'REITORIA-PROEX'!L44+'REITORIA-SETRAN'!K44-'REITORIA-SETRAN'!L44+ESAG!K44-ESAG!L44+CEART!K44-CEART!L44+CEAD!K44-CEAD!L44+FAED!K44-FAED!L44+CEFID!K44-CEFID!L44+CERES!K44-CERES!L44+CESFI!K44-CESFI!L44+CEAVI!K44-CEAVI!L44+CCT!K44-CCT!L44+CEPLAN!K44-CEPLAN!L44+CAV!K44-CAV!L44+CESMO!K44-CESMO!L44+CEO!K44-CEO!L44</f>
        <v>0</v>
      </c>
      <c r="M44" s="17">
        <f t="shared" si="0"/>
        <v>1000</v>
      </c>
      <c r="N44" s="27">
        <f t="shared" si="1"/>
        <v>17090</v>
      </c>
      <c r="O44" s="27">
        <f t="shared" si="2"/>
        <v>0</v>
      </c>
    </row>
    <row r="45" spans="1:15" ht="30.2" customHeight="1" x14ac:dyDescent="0.25">
      <c r="A45" s="133"/>
      <c r="B45" s="95"/>
      <c r="C45" s="139"/>
      <c r="D45" s="60">
        <v>48</v>
      </c>
      <c r="E45" s="95"/>
      <c r="F45" s="61" t="s">
        <v>22</v>
      </c>
      <c r="G45" s="62" t="s">
        <v>30</v>
      </c>
      <c r="H45" s="62" t="s">
        <v>18</v>
      </c>
      <c r="I45" s="62" t="s">
        <v>14</v>
      </c>
      <c r="J45" s="59">
        <v>2674</v>
      </c>
      <c r="K45" s="26">
        <f>'REITORIA-PROEX'!K45+'REITORIA-SETRAN'!K45+ESAG!K45+CEART!K45+CEAD!K45+FAED!K45+CEFID!K45+CERES!K45+CESFI!K45+CEAVI!K45+CCT!K45+CEPLAN!K45+CAV!K45+CESMO!K45+CEO!K45</f>
        <v>5</v>
      </c>
      <c r="L45" s="35">
        <f>'REITORIA-PROEX'!K45-'REITORIA-PROEX'!L45+'REITORIA-SETRAN'!K45-'REITORIA-SETRAN'!L45+ESAG!K45-ESAG!L45+CEART!K45-CEART!L45+CEAD!K45-CEAD!L45+FAED!K45-FAED!L45+CEFID!K45-CEFID!L45+CERES!K45-CERES!L45+CESFI!K45-CESFI!L45+CEAVI!K45-CEAVI!L45+CCT!K45-CCT!L45+CEPLAN!K45-CEPLAN!L45+CAV!K45-CAV!L45+CESMO!K45-CESMO!L45+CEO!K45-CEO!L45</f>
        <v>0</v>
      </c>
      <c r="M45" s="17">
        <f t="shared" si="0"/>
        <v>5</v>
      </c>
      <c r="N45" s="27">
        <f t="shared" si="1"/>
        <v>13370</v>
      </c>
      <c r="O45" s="27">
        <f t="shared" si="2"/>
        <v>0</v>
      </c>
    </row>
    <row r="46" spans="1:15" ht="30.2" customHeight="1" x14ac:dyDescent="0.25">
      <c r="A46" s="133"/>
      <c r="B46" s="121" t="s">
        <v>52</v>
      </c>
      <c r="C46" s="122">
        <v>25</v>
      </c>
      <c r="D46" s="69">
        <v>49</v>
      </c>
      <c r="E46" s="121" t="s">
        <v>23</v>
      </c>
      <c r="F46" s="70" t="s">
        <v>22</v>
      </c>
      <c r="G46" s="71" t="s">
        <v>29</v>
      </c>
      <c r="H46" s="71" t="s">
        <v>12</v>
      </c>
      <c r="I46" s="71" t="s">
        <v>14</v>
      </c>
      <c r="J46" s="72">
        <v>6.93</v>
      </c>
      <c r="K46" s="26">
        <f>'REITORIA-PROEX'!K46+'REITORIA-SETRAN'!K46+ESAG!K46+CEART!K46+CEAD!K46+FAED!K46+CEFID!K46+CERES!K46+CESFI!K46+CEAVI!K46+CCT!K46+CEPLAN!K46+CAV!K46+CESMO!K46+CEO!K46</f>
        <v>3000</v>
      </c>
      <c r="L46" s="35">
        <f>'REITORIA-PROEX'!K46-'REITORIA-PROEX'!L46+'REITORIA-SETRAN'!K46-'REITORIA-SETRAN'!L46+ESAG!K46-ESAG!L46+CEART!K46-CEART!L46+CEAD!K46-CEAD!L46+FAED!K46-FAED!L46+CEFID!K46-CEFID!L46+CERES!K46-CERES!L46+CESFI!K46-CESFI!L46+CEAVI!K46-CEAVI!L46+CCT!K46-CCT!L46+CEPLAN!K46-CEPLAN!L46+CAV!K46-CAV!L46+CESMO!K46-CESMO!L46+CEO!K46-CEO!L46</f>
        <v>0</v>
      </c>
      <c r="M46" s="17">
        <f t="shared" si="0"/>
        <v>3000</v>
      </c>
      <c r="N46" s="27">
        <f t="shared" si="1"/>
        <v>20790</v>
      </c>
      <c r="O46" s="27">
        <f t="shared" si="2"/>
        <v>0</v>
      </c>
    </row>
    <row r="47" spans="1:15" ht="30.2" customHeight="1" x14ac:dyDescent="0.25">
      <c r="A47" s="134"/>
      <c r="B47" s="121"/>
      <c r="C47" s="138"/>
      <c r="D47" s="69">
        <v>50</v>
      </c>
      <c r="E47" s="121"/>
      <c r="F47" s="70" t="s">
        <v>22</v>
      </c>
      <c r="G47" s="71" t="s">
        <v>30</v>
      </c>
      <c r="H47" s="71" t="s">
        <v>18</v>
      </c>
      <c r="I47" s="71" t="s">
        <v>14</v>
      </c>
      <c r="J47" s="72">
        <v>1364</v>
      </c>
      <c r="K47" s="26">
        <f>'REITORIA-PROEX'!K47+'REITORIA-SETRAN'!K47+ESAG!K47+CEART!K47+CEAD!K47+FAED!K47+CEFID!K47+CERES!K47+CESFI!K47+CEAVI!K47+CCT!K47+CEPLAN!K47+CAV!K47+CESMO!K47+CEO!K47</f>
        <v>10</v>
      </c>
      <c r="L47" s="35">
        <f>'REITORIA-PROEX'!K47-'REITORIA-PROEX'!L47+'REITORIA-SETRAN'!K47-'REITORIA-SETRAN'!L47+ESAG!K47-ESAG!L47+CEART!K47-CEART!L47+CEAD!K47-CEAD!L47+FAED!K47-FAED!L47+CEFID!K47-CEFID!L47+CERES!K47-CERES!L47+CESFI!K47-CESFI!L47+CEAVI!K47-CEAVI!L47+CCT!K47-CCT!L47+CEPLAN!K47-CEPLAN!L47+CAV!K47-CAV!L47+CESMO!K47-CESMO!L47+CEO!K47-CEO!L47</f>
        <v>0</v>
      </c>
      <c r="M47" s="17">
        <f t="shared" si="0"/>
        <v>10</v>
      </c>
      <c r="N47" s="27">
        <f t="shared" si="1"/>
        <v>13640</v>
      </c>
      <c r="O47" s="27">
        <f t="shared" si="2"/>
        <v>0</v>
      </c>
    </row>
    <row r="48" spans="1:15" ht="30.2" customHeight="1" x14ac:dyDescent="0.25">
      <c r="A48" s="132" t="s">
        <v>55</v>
      </c>
      <c r="B48" s="95" t="s">
        <v>49</v>
      </c>
      <c r="C48" s="110">
        <v>26</v>
      </c>
      <c r="D48" s="60">
        <v>51</v>
      </c>
      <c r="E48" s="95" t="s">
        <v>15</v>
      </c>
      <c r="F48" s="61" t="s">
        <v>22</v>
      </c>
      <c r="G48" s="62" t="s">
        <v>29</v>
      </c>
      <c r="H48" s="62" t="s">
        <v>12</v>
      </c>
      <c r="I48" s="62" t="s">
        <v>14</v>
      </c>
      <c r="J48" s="59">
        <v>8.8699999999999992</v>
      </c>
      <c r="K48" s="26">
        <f>'REITORIA-PROEX'!K48+'REITORIA-SETRAN'!K48+ESAG!K48+CEART!K48+CEAD!K48+FAED!K48+CEFID!K48+CERES!K48+CESFI!K48+CEAVI!K48+CCT!K48+CEPLAN!K48+CAV!K48+CESMO!K48+CEO!K48</f>
        <v>3000</v>
      </c>
      <c r="L48" s="35">
        <f>'REITORIA-PROEX'!K48-'REITORIA-PROEX'!L48+'REITORIA-SETRAN'!K48-'REITORIA-SETRAN'!L48+ESAG!K48-ESAG!L48+CEART!K48-CEART!L48+CEAD!K48-CEAD!L48+FAED!K48-FAED!L48+CEFID!K48-CEFID!L48+CERES!K48-CERES!L48+CESFI!K48-CESFI!L48+CEAVI!K48-CEAVI!L48+CCT!K48-CCT!L48+CEPLAN!K48-CEPLAN!L48+CAV!K48-CAV!L48+CESMO!K48-CESMO!L48+CEO!K48-CEO!L48</f>
        <v>0</v>
      </c>
      <c r="M48" s="17">
        <f t="shared" si="0"/>
        <v>3000</v>
      </c>
      <c r="N48" s="27">
        <f t="shared" si="1"/>
        <v>26609.999999999996</v>
      </c>
      <c r="O48" s="27">
        <f t="shared" si="2"/>
        <v>0</v>
      </c>
    </row>
    <row r="49" spans="1:15" ht="30.2" customHeight="1" x14ac:dyDescent="0.25">
      <c r="A49" s="133"/>
      <c r="B49" s="95"/>
      <c r="C49" s="139"/>
      <c r="D49" s="60">
        <v>52</v>
      </c>
      <c r="E49" s="95"/>
      <c r="F49" s="61" t="s">
        <v>22</v>
      </c>
      <c r="G49" s="62" t="s">
        <v>30</v>
      </c>
      <c r="H49" s="62" t="s">
        <v>18</v>
      </c>
      <c r="I49" s="62" t="s">
        <v>14</v>
      </c>
      <c r="J49" s="59">
        <v>1638.99</v>
      </c>
      <c r="K49" s="26">
        <f>'REITORIA-PROEX'!K49+'REITORIA-SETRAN'!K49+ESAG!K49+CEART!K49+CEAD!K49+FAED!K49+CEFID!K49+CERES!K49+CESFI!K49+CEAVI!K49+CCT!K49+CEPLAN!K49+CAV!K49+CESMO!K49+CEO!K49</f>
        <v>10</v>
      </c>
      <c r="L49" s="35">
        <f>'REITORIA-PROEX'!K49-'REITORIA-PROEX'!L49+'REITORIA-SETRAN'!K49-'REITORIA-SETRAN'!L49+ESAG!K49-ESAG!L49+CEART!K49-CEART!L49+CEAD!K49-CEAD!L49+FAED!K49-FAED!L49+CEFID!K49-CEFID!L49+CERES!K49-CERES!L49+CESFI!K49-CESFI!L49+CEAVI!K49-CEAVI!L49+CCT!K49-CCT!L49+CEPLAN!K49-CEPLAN!L49+CAV!K49-CAV!L49+CESMO!K49-CESMO!L49+CEO!K49-CEO!L49</f>
        <v>0</v>
      </c>
      <c r="M49" s="17">
        <f t="shared" si="0"/>
        <v>10</v>
      </c>
      <c r="N49" s="27">
        <f t="shared" si="1"/>
        <v>16389.900000000001</v>
      </c>
      <c r="O49" s="27">
        <f t="shared" si="2"/>
        <v>0</v>
      </c>
    </row>
    <row r="50" spans="1:15" ht="30.2" customHeight="1" x14ac:dyDescent="0.25">
      <c r="A50" s="133"/>
      <c r="B50" s="121" t="s">
        <v>45</v>
      </c>
      <c r="C50" s="122">
        <v>27</v>
      </c>
      <c r="D50" s="69">
        <v>53</v>
      </c>
      <c r="E50" s="121" t="s">
        <v>16</v>
      </c>
      <c r="F50" s="70" t="s">
        <v>22</v>
      </c>
      <c r="G50" s="71" t="s">
        <v>29</v>
      </c>
      <c r="H50" s="71" t="s">
        <v>12</v>
      </c>
      <c r="I50" s="71" t="s">
        <v>14</v>
      </c>
      <c r="J50" s="72">
        <v>13.18</v>
      </c>
      <c r="K50" s="26">
        <f>'REITORIA-PROEX'!K50+'REITORIA-SETRAN'!K50+ESAG!K50+CEART!K50+CEAD!K50+FAED!K50+CEFID!K50+CERES!K50+CESFI!K50+CEAVI!K50+CCT!K50+CEPLAN!K50+CAV!K50+CESMO!K50+CEO!K50</f>
        <v>2000</v>
      </c>
      <c r="L50" s="35">
        <f>'REITORIA-PROEX'!K50-'REITORIA-PROEX'!L50+'REITORIA-SETRAN'!K50-'REITORIA-SETRAN'!L50+ESAG!K50-ESAG!L50+CEART!K50-CEART!L50+CEAD!K50-CEAD!L50+FAED!K50-FAED!L50+CEFID!K50-CEFID!L50+CERES!K50-CERES!L50+CESFI!K50-CESFI!L50+CEAVI!K50-CEAVI!L50+CCT!K50-CCT!L50+CEPLAN!K50-CEPLAN!L50+CAV!K50-CAV!L50+CESMO!K50-CESMO!L50+CEO!K50-CEO!L50</f>
        <v>0</v>
      </c>
      <c r="M50" s="17">
        <f t="shared" si="0"/>
        <v>2000</v>
      </c>
      <c r="N50" s="27">
        <f t="shared" si="1"/>
        <v>26360</v>
      </c>
      <c r="O50" s="27">
        <f t="shared" si="2"/>
        <v>0</v>
      </c>
    </row>
    <row r="51" spans="1:15" ht="30.2" customHeight="1" x14ac:dyDescent="0.25">
      <c r="A51" s="133"/>
      <c r="B51" s="121"/>
      <c r="C51" s="138"/>
      <c r="D51" s="69">
        <v>54</v>
      </c>
      <c r="E51" s="121"/>
      <c r="F51" s="70" t="s">
        <v>22</v>
      </c>
      <c r="G51" s="71" t="s">
        <v>30</v>
      </c>
      <c r="H51" s="71" t="s">
        <v>18</v>
      </c>
      <c r="I51" s="71" t="s">
        <v>14</v>
      </c>
      <c r="J51" s="72">
        <v>2026.99</v>
      </c>
      <c r="K51" s="26">
        <f>'REITORIA-PROEX'!K51+'REITORIA-SETRAN'!K51+ESAG!K51+CEART!K51+CEAD!K51+FAED!K51+CEFID!K51+CERES!K51+CESFI!K51+CEAVI!K51+CCT!K51+CEPLAN!K51+CAV!K51+CESMO!K51+CEO!K51</f>
        <v>5</v>
      </c>
      <c r="L51" s="35">
        <f>'REITORIA-PROEX'!K51-'REITORIA-PROEX'!L51+'REITORIA-SETRAN'!K51-'REITORIA-SETRAN'!L51+ESAG!K51-ESAG!L51+CEART!K51-CEART!L51+CEAD!K51-CEAD!L51+FAED!K51-FAED!L51+CEFID!K51-CEFID!L51+CERES!K51-CERES!L51+CESFI!K51-CESFI!L51+CEAVI!K51-CEAVI!L51+CCT!K51-CCT!L51+CEPLAN!K51-CEPLAN!L51+CAV!K51-CAV!L51+CESMO!K51-CESMO!L51+CEO!K51-CEO!L51</f>
        <v>0</v>
      </c>
      <c r="M51" s="17">
        <f t="shared" si="0"/>
        <v>5</v>
      </c>
      <c r="N51" s="27">
        <f t="shared" si="1"/>
        <v>10134.950000000001</v>
      </c>
      <c r="O51" s="27">
        <f t="shared" si="2"/>
        <v>0</v>
      </c>
    </row>
    <row r="52" spans="1:15" ht="30.2" customHeight="1" x14ac:dyDescent="0.25">
      <c r="A52" s="133"/>
      <c r="B52" s="95" t="s">
        <v>45</v>
      </c>
      <c r="C52" s="110">
        <v>28</v>
      </c>
      <c r="D52" s="60">
        <v>55</v>
      </c>
      <c r="E52" s="95" t="s">
        <v>17</v>
      </c>
      <c r="F52" s="61" t="s">
        <v>22</v>
      </c>
      <c r="G52" s="62" t="s">
        <v>29</v>
      </c>
      <c r="H52" s="62" t="s">
        <v>12</v>
      </c>
      <c r="I52" s="62" t="s">
        <v>14</v>
      </c>
      <c r="J52" s="59">
        <v>18.78</v>
      </c>
      <c r="K52" s="26">
        <f>'REITORIA-PROEX'!K52+'REITORIA-SETRAN'!K52+ESAG!K52+CEART!K52+CEAD!K52+FAED!K52+CEFID!K52+CERES!K52+CESFI!K52+CEAVI!K52+CCT!K52+CEPLAN!K52+CAV!K52+CESMO!K52+CEO!K52</f>
        <v>3000</v>
      </c>
      <c r="L52" s="35">
        <f>'REITORIA-PROEX'!K52-'REITORIA-PROEX'!L52+'REITORIA-SETRAN'!K52-'REITORIA-SETRAN'!L52+ESAG!K52-ESAG!L52+CEART!K52-CEART!L52+CEAD!K52-CEAD!L52+FAED!K52-FAED!L52+CEFID!K52-CEFID!L52+CERES!K52-CERES!L52+CESFI!K52-CESFI!L52+CEAVI!K52-CEAVI!L52+CCT!K52-CCT!L52+CEPLAN!K52-CEPLAN!L52+CAV!K52-CAV!L52+CESMO!K52-CESMO!L52+CEO!K52-CEO!L52</f>
        <v>0</v>
      </c>
      <c r="M52" s="17">
        <f t="shared" si="0"/>
        <v>3000</v>
      </c>
      <c r="N52" s="27">
        <f t="shared" si="1"/>
        <v>56340</v>
      </c>
      <c r="O52" s="27">
        <f t="shared" si="2"/>
        <v>0</v>
      </c>
    </row>
    <row r="53" spans="1:15" ht="30.2" customHeight="1" x14ac:dyDescent="0.25">
      <c r="A53" s="133"/>
      <c r="B53" s="95"/>
      <c r="C53" s="139"/>
      <c r="D53" s="60">
        <v>56</v>
      </c>
      <c r="E53" s="95"/>
      <c r="F53" s="61" t="s">
        <v>22</v>
      </c>
      <c r="G53" s="62" t="s">
        <v>30</v>
      </c>
      <c r="H53" s="62" t="s">
        <v>18</v>
      </c>
      <c r="I53" s="62" t="s">
        <v>14</v>
      </c>
      <c r="J53" s="59">
        <v>2865.99</v>
      </c>
      <c r="K53" s="26">
        <f>'REITORIA-PROEX'!K53+'REITORIA-SETRAN'!K53+ESAG!K53+CEART!K53+CEAD!K53+FAED!K53+CEFID!K53+CERES!K53+CESFI!K53+CEAVI!K53+CCT!K53+CEPLAN!K53+CAV!K53+CESMO!K53+CEO!K53</f>
        <v>10</v>
      </c>
      <c r="L53" s="35">
        <f>'REITORIA-PROEX'!K53-'REITORIA-PROEX'!L53+'REITORIA-SETRAN'!K53-'REITORIA-SETRAN'!L53+ESAG!K53-ESAG!L53+CEART!K53-CEART!L53+CEAD!K53-CEAD!L53+FAED!K53-FAED!L53+CEFID!K53-CEFID!L53+CERES!K53-CERES!L53+CESFI!K53-CESFI!L53+CEAVI!K53-CEAVI!L53+CCT!K53-CCT!L53+CEPLAN!K53-CEPLAN!L53+CAV!K53-CAV!L53+CESMO!K53-CESMO!L53+CEO!K53-CEO!L53</f>
        <v>0</v>
      </c>
      <c r="M53" s="17">
        <f t="shared" si="0"/>
        <v>10</v>
      </c>
      <c r="N53" s="27">
        <f t="shared" si="1"/>
        <v>28659.899999999998</v>
      </c>
      <c r="O53" s="27">
        <f t="shared" si="2"/>
        <v>0</v>
      </c>
    </row>
    <row r="54" spans="1:15" ht="30.2" customHeight="1" x14ac:dyDescent="0.25">
      <c r="A54" s="133"/>
      <c r="B54" s="121" t="s">
        <v>53</v>
      </c>
      <c r="C54" s="122">
        <v>29</v>
      </c>
      <c r="D54" s="69">
        <v>57</v>
      </c>
      <c r="E54" s="121" t="s">
        <v>13</v>
      </c>
      <c r="F54" s="70" t="s">
        <v>22</v>
      </c>
      <c r="G54" s="71" t="s">
        <v>29</v>
      </c>
      <c r="H54" s="71" t="s">
        <v>12</v>
      </c>
      <c r="I54" s="71" t="s">
        <v>14</v>
      </c>
      <c r="J54" s="72">
        <v>16.2</v>
      </c>
      <c r="K54" s="26">
        <f>'REITORIA-PROEX'!K54+'REITORIA-SETRAN'!K54+ESAG!K54+CEART!K54+CEAD!K54+FAED!K54+CEFID!K54+CERES!K54+CESFI!K54+CEAVI!K54+CCT!K54+CEPLAN!K54+CAV!K54+CESMO!K54+CEO!K54</f>
        <v>2000</v>
      </c>
      <c r="L54" s="35">
        <f>'REITORIA-PROEX'!K54-'REITORIA-PROEX'!L54+'REITORIA-SETRAN'!K54-'REITORIA-SETRAN'!L54+ESAG!K54-ESAG!L54+CEART!K54-CEART!L54+CEAD!K54-CEAD!L54+FAED!K54-FAED!L54+CEFID!K54-CEFID!L54+CERES!K54-CERES!L54+CESFI!K54-CESFI!L54+CEAVI!K54-CEAVI!L54+CCT!K54-CCT!L54+CEPLAN!K54-CEPLAN!L54+CAV!K54-CAV!L54+CESMO!K54-CESMO!L54+CEO!K54-CEO!L54</f>
        <v>0</v>
      </c>
      <c r="M54" s="17">
        <f t="shared" si="0"/>
        <v>2000</v>
      </c>
      <c r="N54" s="27">
        <f t="shared" si="1"/>
        <v>32400</v>
      </c>
      <c r="O54" s="27">
        <f t="shared" si="2"/>
        <v>0</v>
      </c>
    </row>
    <row r="55" spans="1:15" ht="30.2" customHeight="1" x14ac:dyDescent="0.25">
      <c r="A55" s="133"/>
      <c r="B55" s="121"/>
      <c r="C55" s="138"/>
      <c r="D55" s="69">
        <v>58</v>
      </c>
      <c r="E55" s="121"/>
      <c r="F55" s="70" t="s">
        <v>22</v>
      </c>
      <c r="G55" s="71" t="s">
        <v>30</v>
      </c>
      <c r="H55" s="71" t="s">
        <v>18</v>
      </c>
      <c r="I55" s="71" t="s">
        <v>14</v>
      </c>
      <c r="J55" s="72">
        <v>2648</v>
      </c>
      <c r="K55" s="26">
        <f>'REITORIA-PROEX'!K55+'REITORIA-SETRAN'!K55+ESAG!K55+CEART!K55+CEAD!K55+FAED!K55+CEFID!K55+CERES!K55+CESFI!K55+CEAVI!K55+CCT!K55+CEPLAN!K55+CAV!K55+CESMO!K55+CEO!K55</f>
        <v>10</v>
      </c>
      <c r="L55" s="35">
        <f>'REITORIA-PROEX'!K55-'REITORIA-PROEX'!L55+'REITORIA-SETRAN'!K55-'REITORIA-SETRAN'!L55+ESAG!K55-ESAG!L55+CEART!K55-CEART!L55+CEAD!K55-CEAD!L55+FAED!K55-FAED!L55+CEFID!K55-CEFID!L55+CERES!K55-CERES!L55+CESFI!K55-CESFI!L55+CEAVI!K55-CEAVI!L55+CCT!K55-CCT!L55+CEPLAN!K55-CEPLAN!L55+CAV!K55-CAV!L55+CESMO!K55-CESMO!L55+CEO!K55-CEO!L55</f>
        <v>0</v>
      </c>
      <c r="M55" s="17">
        <f t="shared" si="0"/>
        <v>10</v>
      </c>
      <c r="N55" s="27">
        <f t="shared" si="1"/>
        <v>26480</v>
      </c>
      <c r="O55" s="27">
        <f t="shared" si="2"/>
        <v>0</v>
      </c>
    </row>
    <row r="56" spans="1:15" ht="30.2" customHeight="1" x14ac:dyDescent="0.25">
      <c r="A56" s="133"/>
      <c r="B56" s="95" t="s">
        <v>52</v>
      </c>
      <c r="C56" s="110">
        <v>31</v>
      </c>
      <c r="D56" s="60">
        <v>61</v>
      </c>
      <c r="E56" s="95" t="s">
        <v>23</v>
      </c>
      <c r="F56" s="61" t="s">
        <v>22</v>
      </c>
      <c r="G56" s="62" t="s">
        <v>29</v>
      </c>
      <c r="H56" s="62" t="s">
        <v>12</v>
      </c>
      <c r="I56" s="62" t="s">
        <v>14</v>
      </c>
      <c r="J56" s="59">
        <v>6.93</v>
      </c>
      <c r="K56" s="26">
        <f>'REITORIA-PROEX'!K56+'REITORIA-SETRAN'!K56+ESAG!K56+CEART!K56+CEAD!K56+FAED!K56+CEFID!K56+CERES!K56+CESFI!K56+CEAVI!K56+CCT!K56+CEPLAN!K56+CAV!K56+CESMO!K56+CEO!K56</f>
        <v>1200</v>
      </c>
      <c r="L56" s="35">
        <f>'REITORIA-PROEX'!K56-'REITORIA-PROEX'!L56+'REITORIA-SETRAN'!K56-'REITORIA-SETRAN'!L56+ESAG!K56-ESAG!L56+CEART!K56-CEART!L56+CEAD!K56-CEAD!L56+FAED!K56-FAED!L56+CEFID!K56-CEFID!L56+CERES!K56-CERES!L56+CESFI!K56-CESFI!L56+CEAVI!K56-CEAVI!L56+CCT!K56-CCT!L56+CEPLAN!K56-CEPLAN!L56+CAV!K56-CAV!L56+CESMO!K56-CESMO!L56+CEO!K56-CEO!L56</f>
        <v>0</v>
      </c>
      <c r="M56" s="17">
        <f t="shared" si="0"/>
        <v>1200</v>
      </c>
      <c r="N56" s="27">
        <f t="shared" si="1"/>
        <v>8316</v>
      </c>
      <c r="O56" s="27">
        <f t="shared" si="2"/>
        <v>0</v>
      </c>
    </row>
    <row r="57" spans="1:15" ht="30.2" customHeight="1" x14ac:dyDescent="0.25">
      <c r="A57" s="134"/>
      <c r="B57" s="95"/>
      <c r="C57" s="110"/>
      <c r="D57" s="60">
        <v>62</v>
      </c>
      <c r="E57" s="95"/>
      <c r="F57" s="61" t="s">
        <v>22</v>
      </c>
      <c r="G57" s="62" t="s">
        <v>30</v>
      </c>
      <c r="H57" s="62" t="s">
        <v>18</v>
      </c>
      <c r="I57" s="62" t="s">
        <v>14</v>
      </c>
      <c r="J57" s="59">
        <v>1364</v>
      </c>
      <c r="K57" s="26">
        <f>'REITORIA-PROEX'!K57+'REITORIA-SETRAN'!K57+ESAG!K57+CEART!K57+CEAD!K57+FAED!K57+CEFID!K57+CERES!K57+CESFI!K57+CEAVI!K57+CCT!K57+CEPLAN!K57+CAV!K57+CESMO!K57+CEO!K57</f>
        <v>5</v>
      </c>
      <c r="L57" s="35">
        <f>'REITORIA-PROEX'!K57-'REITORIA-PROEX'!L57+'REITORIA-SETRAN'!K57-'REITORIA-SETRAN'!L57+ESAG!K57-ESAG!L57+CEART!K57-CEART!L57+CEAD!K57-CEAD!L57+FAED!K57-FAED!L57+CEFID!K57-CEFID!L57+CERES!K57-CERES!L57+CESFI!K57-CESFI!L57+CEAVI!K57-CEAVI!L57+CCT!K57-CCT!L57+CEPLAN!K57-CEPLAN!L57+CAV!K57-CAV!L57+CESMO!K57-CESMO!L57+CEO!K57-CEO!L57</f>
        <v>0</v>
      </c>
      <c r="M57" s="17">
        <f t="shared" si="0"/>
        <v>5</v>
      </c>
      <c r="N57" s="27">
        <f t="shared" si="1"/>
        <v>6820</v>
      </c>
      <c r="O57" s="27">
        <f t="shared" si="2"/>
        <v>0</v>
      </c>
    </row>
    <row r="58" spans="1:15" x14ac:dyDescent="0.25">
      <c r="B58" s="2"/>
      <c r="C58" s="2"/>
      <c r="D58" s="2"/>
      <c r="E58" s="2"/>
      <c r="F58" s="2"/>
      <c r="G58" s="2"/>
      <c r="H58" s="2"/>
      <c r="I58" s="2"/>
      <c r="J58" s="2"/>
      <c r="K58" s="86">
        <f>SUM(K4:K57)</f>
        <v>305181</v>
      </c>
      <c r="L58" s="86"/>
      <c r="M58" s="86"/>
      <c r="N58" s="85">
        <f>SUM(N4:N57)</f>
        <v>3540075.5</v>
      </c>
      <c r="O58" s="85">
        <f>SUM(O4:O57)</f>
        <v>0</v>
      </c>
    </row>
    <row r="59" spans="1:15" x14ac:dyDescent="0.25">
      <c r="K59" s="2"/>
      <c r="L59" s="2"/>
      <c r="M59" s="2"/>
    </row>
    <row r="60" spans="1:15" x14ac:dyDescent="0.25">
      <c r="K60" s="2"/>
      <c r="L60" s="2"/>
      <c r="M60" s="2"/>
    </row>
    <row r="61" spans="1:15" ht="15.75" x14ac:dyDescent="0.25">
      <c r="B61" s="2"/>
      <c r="C61" s="2"/>
      <c r="D61" s="2"/>
      <c r="E61" s="2"/>
      <c r="F61" s="2"/>
      <c r="G61" s="2"/>
      <c r="H61" s="2"/>
      <c r="I61" s="2"/>
      <c r="J61" s="2"/>
      <c r="K61" s="157" t="str">
        <f>C1</f>
        <v>OBJETO: CONTRATAÇÃO DE EMPRESA PARA LOCAÇÃO DE VEÍCULOS COM MOTORISTA PARA A UDESC</v>
      </c>
      <c r="L61" s="158"/>
      <c r="M61" s="158"/>
      <c r="N61" s="158"/>
      <c r="O61" s="159"/>
    </row>
    <row r="62" spans="1:15" ht="15.75" x14ac:dyDescent="0.25">
      <c r="K62" s="160" t="str">
        <f>A1</f>
        <v>PE 0651/2024 SRP - SGPE 5436/2024</v>
      </c>
      <c r="L62" s="161"/>
      <c r="M62" s="161"/>
      <c r="N62" s="161"/>
      <c r="O62" s="162"/>
    </row>
    <row r="63" spans="1:15" ht="15.75" x14ac:dyDescent="0.25">
      <c r="K63" s="163" t="str">
        <f>K1</f>
        <v>VIGÊNCIA DA ATA: 13/06/2024 até 13/06/2025</v>
      </c>
      <c r="L63" s="164"/>
      <c r="M63" s="164"/>
      <c r="N63" s="164"/>
      <c r="O63" s="165"/>
    </row>
    <row r="64" spans="1:15" ht="15.75" x14ac:dyDescent="0.25">
      <c r="K64" s="11" t="s">
        <v>8</v>
      </c>
      <c r="L64" s="12"/>
      <c r="M64" s="12"/>
      <c r="N64" s="12"/>
      <c r="O64" s="7">
        <f>N58</f>
        <v>3540075.5</v>
      </c>
    </row>
    <row r="65" spans="11:15" ht="15.75" x14ac:dyDescent="0.25">
      <c r="K65" s="13" t="s">
        <v>9</v>
      </c>
      <c r="L65" s="14"/>
      <c r="M65" s="14"/>
      <c r="N65" s="14"/>
      <c r="O65" s="8">
        <f>O58</f>
        <v>0</v>
      </c>
    </row>
    <row r="66" spans="11:15" ht="15.75" x14ac:dyDescent="0.25">
      <c r="K66" s="13" t="s">
        <v>10</v>
      </c>
      <c r="L66" s="14"/>
      <c r="M66" s="14"/>
      <c r="N66" s="14"/>
      <c r="O66" s="10"/>
    </row>
    <row r="67" spans="11:15" ht="15.75" x14ac:dyDescent="0.25">
      <c r="K67" s="15" t="s">
        <v>11</v>
      </c>
      <c r="L67" s="16"/>
      <c r="M67" s="16"/>
      <c r="N67" s="16"/>
      <c r="O67" s="9">
        <f>O65/O64</f>
        <v>0</v>
      </c>
    </row>
    <row r="68" spans="11:15" ht="15.75" x14ac:dyDescent="0.25">
      <c r="K68" s="154" t="s">
        <v>75</v>
      </c>
      <c r="L68" s="155"/>
      <c r="M68" s="155"/>
      <c r="N68" s="155"/>
      <c r="O68" s="156"/>
    </row>
    <row r="69" spans="11:15" x14ac:dyDescent="0.25">
      <c r="K69" s="2"/>
      <c r="L69" s="2"/>
      <c r="M69" s="2"/>
    </row>
    <row r="70" spans="11:15" x14ac:dyDescent="0.25">
      <c r="K70" s="2"/>
      <c r="L70" s="2"/>
      <c r="M70" s="2"/>
    </row>
    <row r="71" spans="11:15" x14ac:dyDescent="0.25">
      <c r="K71" s="2"/>
      <c r="L71" s="2"/>
      <c r="M71" s="2"/>
    </row>
  </sheetData>
  <mergeCells count="96">
    <mergeCell ref="K68:O68"/>
    <mergeCell ref="K61:O61"/>
    <mergeCell ref="K62:O62"/>
    <mergeCell ref="K63:O63"/>
    <mergeCell ref="A36:A47"/>
    <mergeCell ref="B36:B37"/>
    <mergeCell ref="A16:A23"/>
    <mergeCell ref="B16:B17"/>
    <mergeCell ref="C16:C17"/>
    <mergeCell ref="A8:A15"/>
    <mergeCell ref="B8:B9"/>
    <mergeCell ref="C8:C9"/>
    <mergeCell ref="E8:E9"/>
    <mergeCell ref="A32:A35"/>
    <mergeCell ref="B32:B33"/>
    <mergeCell ref="C32:C33"/>
    <mergeCell ref="E32:E33"/>
    <mergeCell ref="B34:B35"/>
    <mergeCell ref="C34:C35"/>
    <mergeCell ref="E34:E35"/>
    <mergeCell ref="B10:B11"/>
    <mergeCell ref="C10:C11"/>
    <mergeCell ref="E10:E11"/>
    <mergeCell ref="A2:J2"/>
    <mergeCell ref="K1:O2"/>
    <mergeCell ref="A4:A7"/>
    <mergeCell ref="B4:B5"/>
    <mergeCell ref="C4:C5"/>
    <mergeCell ref="E4:E5"/>
    <mergeCell ref="B6:B7"/>
    <mergeCell ref="C6:C7"/>
    <mergeCell ref="E6:E7"/>
    <mergeCell ref="A1:B1"/>
    <mergeCell ref="C1:J1"/>
    <mergeCell ref="B12:B13"/>
    <mergeCell ref="C12:C13"/>
    <mergeCell ref="E12:E13"/>
    <mergeCell ref="B14:B15"/>
    <mergeCell ref="C14:C15"/>
    <mergeCell ref="E14:E15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C36:C37"/>
    <mergeCell ref="E36:E37"/>
    <mergeCell ref="B38:B39"/>
    <mergeCell ref="C38:C39"/>
    <mergeCell ref="E38:E39"/>
    <mergeCell ref="B40:B41"/>
    <mergeCell ref="C40:C41"/>
    <mergeCell ref="E40:E41"/>
    <mergeCell ref="B42:B43"/>
    <mergeCell ref="C42:C43"/>
    <mergeCell ref="E42:E43"/>
    <mergeCell ref="B44:B45"/>
    <mergeCell ref="C44:C45"/>
    <mergeCell ref="E44:E45"/>
    <mergeCell ref="B46:B47"/>
    <mergeCell ref="C46:C47"/>
    <mergeCell ref="E46:E47"/>
    <mergeCell ref="A48:A57"/>
    <mergeCell ref="B48:B49"/>
    <mergeCell ref="C48:C49"/>
    <mergeCell ref="E48:E49"/>
    <mergeCell ref="B50:B51"/>
    <mergeCell ref="C50:C51"/>
    <mergeCell ref="E50:E51"/>
    <mergeCell ref="B52:B53"/>
    <mergeCell ref="C52:C53"/>
    <mergeCell ref="E52:E53"/>
    <mergeCell ref="B54:B55"/>
    <mergeCell ref="C54:C55"/>
    <mergeCell ref="E54:E55"/>
    <mergeCell ref="B56:B57"/>
    <mergeCell ref="C56:C57"/>
    <mergeCell ref="E56:E5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DE38-0DA4-440C-B7EA-62FC296FE4DD}">
  <dimension ref="A1:AE65"/>
  <sheetViews>
    <sheetView topLeftCell="A37" zoomScale="85" zoomScaleNormal="85" workbookViewId="0">
      <selection activeCell="N59" sqref="N59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12000</f>
        <v>12000</v>
      </c>
      <c r="L4" s="20">
        <f>K4-(SUM(N4:AE4))</f>
        <v>12000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100</f>
        <v>100</v>
      </c>
      <c r="L5" s="20">
        <f t="shared" ref="L5" si="1">K5-(SUM(N5:AE5))</f>
        <v>100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20000</f>
        <v>20000</v>
      </c>
      <c r="L6" s="20">
        <f>K6-(SUM(N6:AE6))</f>
        <v>20000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60</f>
        <v>60</v>
      </c>
      <c r="L7" s="20">
        <f t="shared" ref="L7" si="2">K7-(SUM(N7:AE7))</f>
        <v>60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32160</v>
      </c>
      <c r="L58" s="6">
        <f>SUM(L4:L57)</f>
        <v>32160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13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AABC-9879-4660-B7CB-AD15AD73700A}">
  <dimension ref="A1:AE65"/>
  <sheetViews>
    <sheetView zoomScale="85" zoomScaleNormal="85" workbookViewId="0">
      <selection activeCell="K8" sqref="K8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2500</f>
        <v>2500</v>
      </c>
      <c r="L4" s="20">
        <f>K4-(SUM(N4:AE4))</f>
        <v>2500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20</f>
        <v>20</v>
      </c>
      <c r="L5" s="20">
        <f t="shared" ref="L5" si="1">K5-(SUM(N5:AE5))</f>
        <v>20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3500</f>
        <v>3500</v>
      </c>
      <c r="L6" s="20">
        <f>K6-(SUM(N6:AE6))</f>
        <v>3500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15</f>
        <v>15</v>
      </c>
      <c r="L7" s="20">
        <f t="shared" ref="L7" si="2">K7-(SUM(N7:AE7))</f>
        <v>15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6035</v>
      </c>
      <c r="L58" s="6">
        <f>SUM(L4:L57)</f>
        <v>6035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12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41D3-3E58-4849-B17F-9D2773DC3382}">
  <dimension ref="A1:AE65"/>
  <sheetViews>
    <sheetView tabSelected="1" zoomScale="85" zoomScaleNormal="85" workbookViewId="0">
      <selection activeCell="G10" sqref="G10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2600</f>
        <v>2600</v>
      </c>
      <c r="L4" s="20">
        <f>K4-(SUM(N4:AE4))</f>
        <v>2600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12</f>
        <v>12</v>
      </c>
      <c r="L5" s="20">
        <f t="shared" ref="L5" si="1">K5-(SUM(N5:AE5))</f>
        <v>12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1500</f>
        <v>1500</v>
      </c>
      <c r="L6" s="20">
        <f>K6-(SUM(N6:AE6))</f>
        <v>1500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20</f>
        <v>20</v>
      </c>
      <c r="L7" s="20">
        <f t="shared" ref="L7" si="2">K7-(SUM(N7:AE7))</f>
        <v>20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4132</v>
      </c>
      <c r="L58" s="6">
        <f>SUM(L4:L57)</f>
        <v>4132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11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E80F9-F8CC-401F-9240-1C70BC6787BF}">
  <dimension ref="A1:AE65"/>
  <sheetViews>
    <sheetView zoomScale="85" zoomScaleNormal="85" workbookViewId="0">
      <selection activeCell="K8" sqref="K8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3000</f>
        <v>3000</v>
      </c>
      <c r="L4" s="20">
        <f>K4-(SUM(N4:AE4))</f>
        <v>3000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15</f>
        <v>15</v>
      </c>
      <c r="L5" s="20">
        <f t="shared" ref="L5" si="1">K5-(SUM(N5:AE5))</f>
        <v>15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20000</f>
        <v>20000</v>
      </c>
      <c r="L6" s="20">
        <f>K6-(SUM(N6:AE6))</f>
        <v>20000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25</f>
        <v>25</v>
      </c>
      <c r="L7" s="20">
        <f t="shared" ref="L7" si="2">K7-(SUM(N7:AE7))</f>
        <v>25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23040</v>
      </c>
      <c r="L58" s="6">
        <f>SUM(L4:L57)</f>
        <v>23040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1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85B48-870D-4D60-9ED8-D912F0365085}">
  <dimension ref="A1:AE65"/>
  <sheetViews>
    <sheetView zoomScale="85" zoomScaleNormal="85" workbookViewId="0">
      <selection activeCell="N9" sqref="N9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11000</f>
        <v>11000</v>
      </c>
      <c r="L4" s="20">
        <f>K4-(SUM(N4:AE4))</f>
        <v>11000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20</f>
        <v>20</v>
      </c>
      <c r="L5" s="20">
        <f t="shared" ref="L5" si="1">K5-(SUM(N5:AE5))</f>
        <v>20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3">
        <f>3000</f>
        <v>3000</v>
      </c>
      <c r="L6" s="20">
        <f>K6-(SUM(N6:AE6))</f>
        <v>3000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3">
        <f>30</f>
        <v>30</v>
      </c>
      <c r="L7" s="20">
        <f t="shared" ref="L7" si="2">K7-(SUM(N7:AE7))</f>
        <v>30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14050</v>
      </c>
      <c r="L58" s="6">
        <f>SUM(L4:L57)</f>
        <v>14050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9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5363-A25B-47FB-A695-ED6C75D3EA62}">
  <dimension ref="A1:AE65"/>
  <sheetViews>
    <sheetView zoomScale="85" zoomScaleNormal="85" workbookViewId="0">
      <selection activeCell="K6" sqref="K6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5000</f>
        <v>5000</v>
      </c>
      <c r="L4" s="20">
        <f>K4-(SUM(N4:AE4))</f>
        <v>5000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15</f>
        <v>15</v>
      </c>
      <c r="L5" s="20">
        <f t="shared" ref="L5" si="1">K5-(SUM(N5:AE5))</f>
        <v>15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5015</v>
      </c>
      <c r="L58" s="6">
        <f>SUM(L4:L57)</f>
        <v>5015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8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6280F-4A7D-40A1-9F28-3A2E84C76B13}">
  <dimension ref="A1:AE65"/>
  <sheetViews>
    <sheetView zoomScale="85" zoomScaleNormal="85" workbookViewId="0">
      <selection activeCell="K6" sqref="K6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2000</f>
        <v>2000</v>
      </c>
      <c r="L4" s="20">
        <f>K4-(SUM(N4:AE4))</f>
        <v>2000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12</f>
        <v>12</v>
      </c>
      <c r="L5" s="20">
        <f t="shared" ref="L5" si="1">K5-(SUM(N5:AE5))</f>
        <v>12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2012</v>
      </c>
      <c r="L58" s="6">
        <f>SUM(L4:L57)</f>
        <v>2012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7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4E103-F985-4C1D-AE7D-9EA74B214AAC}">
  <dimension ref="A1:AE65"/>
  <sheetViews>
    <sheetView zoomScale="85" zoomScaleNormal="85" workbookViewId="0">
      <selection activeCell="K6" sqref="K6"/>
    </sheetView>
  </sheetViews>
  <sheetFormatPr defaultColWidth="9.7109375" defaultRowHeight="15" x14ac:dyDescent="0.25"/>
  <cols>
    <col min="1" max="1" width="12.140625" style="2" bestFit="1" customWidth="1"/>
    <col min="2" max="2" width="27.28515625" style="1" customWidth="1"/>
    <col min="3" max="3" width="11" style="1" customWidth="1"/>
    <col min="4" max="4" width="11.7109375" style="1" customWidth="1"/>
    <col min="5" max="5" width="24.85546875" style="1" customWidth="1"/>
    <col min="6" max="6" width="9.140625" style="23" customWidth="1"/>
    <col min="7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2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38.85" customHeight="1" x14ac:dyDescent="0.25">
      <c r="A1" s="97" t="s">
        <v>56</v>
      </c>
      <c r="B1" s="98"/>
      <c r="C1" s="99" t="s">
        <v>31</v>
      </c>
      <c r="D1" s="100"/>
      <c r="E1" s="100"/>
      <c r="F1" s="100"/>
      <c r="G1" s="100"/>
      <c r="H1" s="100"/>
      <c r="I1" s="100"/>
      <c r="J1" s="101"/>
      <c r="K1" s="96" t="s">
        <v>37</v>
      </c>
      <c r="L1" s="96"/>
      <c r="M1" s="96"/>
      <c r="N1" s="90" t="s">
        <v>39</v>
      </c>
      <c r="O1" s="90" t="s">
        <v>39</v>
      </c>
      <c r="P1" s="90" t="s">
        <v>39</v>
      </c>
      <c r="Q1" s="90" t="s">
        <v>39</v>
      </c>
      <c r="R1" s="90" t="s">
        <v>39</v>
      </c>
      <c r="S1" s="90" t="s">
        <v>39</v>
      </c>
      <c r="T1" s="90" t="s">
        <v>39</v>
      </c>
      <c r="U1" s="90" t="s">
        <v>39</v>
      </c>
      <c r="V1" s="90" t="s">
        <v>39</v>
      </c>
      <c r="W1" s="90" t="s">
        <v>39</v>
      </c>
      <c r="X1" s="90" t="s">
        <v>39</v>
      </c>
      <c r="Y1" s="90" t="s">
        <v>39</v>
      </c>
      <c r="Z1" s="90" t="s">
        <v>39</v>
      </c>
      <c r="AA1" s="90" t="s">
        <v>39</v>
      </c>
      <c r="AB1" s="90" t="s">
        <v>39</v>
      </c>
      <c r="AC1" s="90" t="s">
        <v>39</v>
      </c>
      <c r="AD1" s="90" t="s">
        <v>39</v>
      </c>
      <c r="AE1" s="90" t="s">
        <v>39</v>
      </c>
    </row>
    <row r="2" spans="1:31" ht="21.75" customHeight="1" x14ac:dyDescent="0.25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</row>
    <row r="3" spans="1:31" s="3" customFormat="1" ht="30.2" customHeight="1" x14ac:dyDescent="0.2">
      <c r="A3" s="40" t="s">
        <v>24</v>
      </c>
      <c r="B3" s="40" t="s">
        <v>40</v>
      </c>
      <c r="C3" s="40" t="s">
        <v>38</v>
      </c>
      <c r="D3" s="40" t="s">
        <v>19</v>
      </c>
      <c r="E3" s="40" t="s">
        <v>41</v>
      </c>
      <c r="F3" s="40" t="s">
        <v>20</v>
      </c>
      <c r="G3" s="40" t="s">
        <v>21</v>
      </c>
      <c r="H3" s="40" t="s">
        <v>42</v>
      </c>
      <c r="I3" s="40" t="s">
        <v>43</v>
      </c>
      <c r="J3" s="40" t="s">
        <v>44</v>
      </c>
      <c r="K3" s="41" t="s">
        <v>3</v>
      </c>
      <c r="L3" s="19" t="s">
        <v>0</v>
      </c>
      <c r="M3" s="18" t="s">
        <v>2</v>
      </c>
      <c r="N3" s="18" t="s">
        <v>1</v>
      </c>
      <c r="O3" s="18" t="s">
        <v>1</v>
      </c>
      <c r="P3" s="18" t="s">
        <v>1</v>
      </c>
      <c r="Q3" s="18" t="s">
        <v>1</v>
      </c>
      <c r="R3" s="18" t="s">
        <v>1</v>
      </c>
      <c r="S3" s="18" t="s">
        <v>1</v>
      </c>
      <c r="T3" s="18" t="s">
        <v>1</v>
      </c>
      <c r="U3" s="18" t="s">
        <v>1</v>
      </c>
      <c r="V3" s="18" t="s">
        <v>1</v>
      </c>
      <c r="W3" s="18" t="s">
        <v>1</v>
      </c>
      <c r="X3" s="18" t="s">
        <v>1</v>
      </c>
      <c r="Y3" s="18" t="s">
        <v>1</v>
      </c>
      <c r="Z3" s="18" t="s">
        <v>1</v>
      </c>
      <c r="AA3" s="18" t="s">
        <v>1</v>
      </c>
      <c r="AB3" s="18" t="s">
        <v>1</v>
      </c>
      <c r="AC3" s="18" t="s">
        <v>1</v>
      </c>
      <c r="AD3" s="18" t="s">
        <v>1</v>
      </c>
      <c r="AE3" s="18" t="s">
        <v>1</v>
      </c>
    </row>
    <row r="4" spans="1:31" ht="30.2" customHeight="1" x14ac:dyDescent="0.25">
      <c r="A4" s="103" t="s">
        <v>32</v>
      </c>
      <c r="B4" s="94" t="s">
        <v>36</v>
      </c>
      <c r="C4" s="109">
        <v>1</v>
      </c>
      <c r="D4" s="56">
        <v>1</v>
      </c>
      <c r="E4" s="94" t="s">
        <v>15</v>
      </c>
      <c r="F4" s="57" t="s">
        <v>22</v>
      </c>
      <c r="G4" s="58" t="s">
        <v>29</v>
      </c>
      <c r="H4" s="58" t="s">
        <v>12</v>
      </c>
      <c r="I4" s="58" t="s">
        <v>14</v>
      </c>
      <c r="J4" s="59">
        <v>7.65</v>
      </c>
      <c r="K4" s="63">
        <f>1000</f>
        <v>1000</v>
      </c>
      <c r="L4" s="20">
        <f>K4-(SUM(N4:AE4))</f>
        <v>1000</v>
      </c>
      <c r="M4" s="21" t="str">
        <f t="shared" ref="M4:M57" si="0">IF(L4&lt;0,"ATENÇÃO","OK")</f>
        <v>OK</v>
      </c>
      <c r="N4" s="42"/>
      <c r="O4" s="42"/>
      <c r="P4" s="42"/>
      <c r="Q4" s="43"/>
      <c r="R4" s="33"/>
      <c r="S4" s="42"/>
      <c r="T4" s="42"/>
      <c r="U4" s="44"/>
      <c r="V4" s="45"/>
      <c r="W4" s="46"/>
      <c r="X4" s="28"/>
      <c r="Y4" s="31"/>
      <c r="Z4" s="29"/>
      <c r="AA4" s="29"/>
      <c r="AB4" s="29"/>
      <c r="AC4" s="29"/>
      <c r="AD4" s="29"/>
      <c r="AE4" s="29"/>
    </row>
    <row r="5" spans="1:31" ht="30.2" customHeight="1" x14ac:dyDescent="0.25">
      <c r="A5" s="104"/>
      <c r="B5" s="95"/>
      <c r="C5" s="110"/>
      <c r="D5" s="60">
        <v>2</v>
      </c>
      <c r="E5" s="95"/>
      <c r="F5" s="61" t="s">
        <v>22</v>
      </c>
      <c r="G5" s="62" t="s">
        <v>30</v>
      </c>
      <c r="H5" s="62" t="s">
        <v>18</v>
      </c>
      <c r="I5" s="62" t="s">
        <v>14</v>
      </c>
      <c r="J5" s="59">
        <v>400</v>
      </c>
      <c r="K5" s="63">
        <f>10</f>
        <v>10</v>
      </c>
      <c r="L5" s="20">
        <f t="shared" ref="L5" si="1">K5-(SUM(N5:AE5))</f>
        <v>10</v>
      </c>
      <c r="M5" s="21" t="str">
        <f t="shared" si="0"/>
        <v>OK</v>
      </c>
      <c r="N5" s="42"/>
      <c r="O5" s="42"/>
      <c r="P5" s="42"/>
      <c r="Q5" s="43"/>
      <c r="R5" s="33"/>
      <c r="S5" s="33"/>
      <c r="T5" s="42"/>
      <c r="U5" s="42"/>
      <c r="V5" s="42"/>
      <c r="W5" s="46"/>
      <c r="X5" s="28"/>
      <c r="Y5" s="31"/>
      <c r="Z5" s="29"/>
      <c r="AA5" s="29"/>
      <c r="AB5" s="29"/>
      <c r="AC5" s="29"/>
      <c r="AD5" s="29"/>
      <c r="AE5" s="29"/>
    </row>
    <row r="6" spans="1:31" ht="30.2" customHeight="1" x14ac:dyDescent="0.25">
      <c r="A6" s="104"/>
      <c r="B6" s="102" t="s">
        <v>27</v>
      </c>
      <c r="C6" s="111">
        <v>5</v>
      </c>
      <c r="D6" s="64">
        <v>9</v>
      </c>
      <c r="E6" s="102" t="s">
        <v>23</v>
      </c>
      <c r="F6" s="65" t="s">
        <v>22</v>
      </c>
      <c r="G6" s="66" t="s">
        <v>29</v>
      </c>
      <c r="H6" s="66" t="s">
        <v>12</v>
      </c>
      <c r="I6" s="66" t="s">
        <v>14</v>
      </c>
      <c r="J6" s="67">
        <v>4.1500000000000004</v>
      </c>
      <c r="K6" s="68">
        <f>0</f>
        <v>0</v>
      </c>
      <c r="L6" s="20">
        <f>K6-(SUM(N6:AE6))</f>
        <v>0</v>
      </c>
      <c r="M6" s="21" t="str">
        <f t="shared" si="0"/>
        <v>OK</v>
      </c>
      <c r="N6" s="47"/>
      <c r="O6" s="42"/>
      <c r="P6" s="33"/>
      <c r="Q6" s="43"/>
      <c r="R6" s="33"/>
      <c r="S6" s="33"/>
      <c r="T6" s="42"/>
      <c r="U6" s="44"/>
      <c r="V6" s="45"/>
      <c r="W6" s="46"/>
      <c r="X6" s="28"/>
      <c r="Y6" s="31"/>
      <c r="Z6" s="29"/>
      <c r="AA6" s="29"/>
      <c r="AB6" s="29"/>
      <c r="AC6" s="29"/>
      <c r="AD6" s="29"/>
      <c r="AE6" s="29"/>
    </row>
    <row r="7" spans="1:31" ht="30.2" customHeight="1" x14ac:dyDescent="0.25">
      <c r="A7" s="105"/>
      <c r="B7" s="102"/>
      <c r="C7" s="111"/>
      <c r="D7" s="64">
        <v>10</v>
      </c>
      <c r="E7" s="102"/>
      <c r="F7" s="65" t="s">
        <v>22</v>
      </c>
      <c r="G7" s="66" t="s">
        <v>30</v>
      </c>
      <c r="H7" s="66" t="s">
        <v>18</v>
      </c>
      <c r="I7" s="66" t="s">
        <v>14</v>
      </c>
      <c r="J7" s="67">
        <v>699.26</v>
      </c>
      <c r="K7" s="68">
        <f>0</f>
        <v>0</v>
      </c>
      <c r="L7" s="20">
        <f t="shared" ref="L7" si="2">K7-(SUM(N7:AE7))</f>
        <v>0</v>
      </c>
      <c r="M7" s="21" t="str">
        <f t="shared" si="0"/>
        <v>OK</v>
      </c>
      <c r="N7" s="47"/>
      <c r="O7" s="42"/>
      <c r="P7" s="33"/>
      <c r="Q7" s="43"/>
      <c r="R7" s="33"/>
      <c r="S7" s="33"/>
      <c r="T7" s="42"/>
      <c r="U7" s="42"/>
      <c r="V7" s="42"/>
      <c r="W7" s="46"/>
      <c r="X7" s="28"/>
      <c r="Y7" s="31"/>
      <c r="Z7" s="29"/>
      <c r="AA7" s="29"/>
      <c r="AB7" s="29"/>
      <c r="AC7" s="29"/>
      <c r="AD7" s="29"/>
      <c r="AE7" s="29"/>
    </row>
    <row r="8" spans="1:31" ht="30.2" customHeight="1" x14ac:dyDescent="0.25">
      <c r="A8" s="106" t="s">
        <v>25</v>
      </c>
      <c r="B8" s="87" t="s">
        <v>34</v>
      </c>
      <c r="C8" s="88">
        <v>6</v>
      </c>
      <c r="D8" s="55">
        <v>11</v>
      </c>
      <c r="E8" s="87" t="s">
        <v>15</v>
      </c>
      <c r="F8" s="53" t="s">
        <v>22</v>
      </c>
      <c r="G8" s="54" t="s">
        <v>29</v>
      </c>
      <c r="H8" s="54" t="s">
        <v>12</v>
      </c>
      <c r="I8" s="54" t="s">
        <v>14</v>
      </c>
      <c r="J8" s="52">
        <v>7.84</v>
      </c>
      <c r="K8" s="68">
        <f>0</f>
        <v>0</v>
      </c>
      <c r="L8" s="20">
        <f>K8-(SUM(N8:AE8))</f>
        <v>0</v>
      </c>
      <c r="M8" s="21" t="str">
        <f t="shared" si="0"/>
        <v>OK</v>
      </c>
      <c r="N8" s="42"/>
      <c r="O8" s="42"/>
      <c r="P8" s="33"/>
      <c r="Q8" s="42"/>
      <c r="R8" s="42"/>
      <c r="S8" s="33"/>
      <c r="T8" s="42"/>
      <c r="U8" s="48"/>
      <c r="V8" s="45"/>
      <c r="W8" s="46"/>
      <c r="X8" s="28"/>
      <c r="Y8" s="31"/>
      <c r="Z8" s="29"/>
      <c r="AA8" s="29"/>
      <c r="AB8" s="29"/>
      <c r="AC8" s="29"/>
      <c r="AD8" s="29"/>
      <c r="AE8" s="29"/>
    </row>
    <row r="9" spans="1:31" ht="30.2" customHeight="1" x14ac:dyDescent="0.25">
      <c r="A9" s="107"/>
      <c r="B9" s="87"/>
      <c r="C9" s="88"/>
      <c r="D9" s="55">
        <v>12</v>
      </c>
      <c r="E9" s="87"/>
      <c r="F9" s="53" t="s">
        <v>22</v>
      </c>
      <c r="G9" s="54" t="s">
        <v>30</v>
      </c>
      <c r="H9" s="54" t="s">
        <v>18</v>
      </c>
      <c r="I9" s="54" t="s">
        <v>14</v>
      </c>
      <c r="J9" s="52">
        <v>1700</v>
      </c>
      <c r="K9" s="68">
        <f>0</f>
        <v>0</v>
      </c>
      <c r="L9" s="20">
        <f t="shared" ref="L9" si="3">K9-(SUM(N9:AE9))</f>
        <v>0</v>
      </c>
      <c r="M9" s="21" t="str">
        <f t="shared" si="0"/>
        <v>OK</v>
      </c>
      <c r="N9" s="42"/>
      <c r="O9" s="42"/>
      <c r="P9" s="33"/>
      <c r="Q9" s="42"/>
      <c r="R9" s="43"/>
      <c r="S9" s="33"/>
      <c r="T9" s="42"/>
      <c r="U9" s="49"/>
      <c r="V9" s="42"/>
      <c r="W9" s="46"/>
      <c r="X9" s="28"/>
      <c r="Y9" s="31"/>
      <c r="Z9" s="29"/>
      <c r="AA9" s="29"/>
      <c r="AB9" s="29"/>
      <c r="AC9" s="29"/>
      <c r="AD9" s="29"/>
      <c r="AE9" s="29"/>
    </row>
    <row r="10" spans="1:31" ht="30.2" customHeight="1" x14ac:dyDescent="0.25">
      <c r="A10" s="107"/>
      <c r="B10" s="87" t="s">
        <v>27</v>
      </c>
      <c r="C10" s="88">
        <v>7</v>
      </c>
      <c r="D10" s="55">
        <v>13</v>
      </c>
      <c r="E10" s="87" t="s">
        <v>16</v>
      </c>
      <c r="F10" s="53" t="s">
        <v>22</v>
      </c>
      <c r="G10" s="54" t="s">
        <v>29</v>
      </c>
      <c r="H10" s="54" t="s">
        <v>12</v>
      </c>
      <c r="I10" s="54" t="s">
        <v>14</v>
      </c>
      <c r="J10" s="52">
        <v>11</v>
      </c>
      <c r="K10" s="68">
        <f>0</f>
        <v>0</v>
      </c>
      <c r="L10" s="20">
        <f>K10-(SUM(N10:AE10))</f>
        <v>0</v>
      </c>
      <c r="M10" s="21" t="str">
        <f t="shared" si="0"/>
        <v>OK</v>
      </c>
      <c r="N10" s="42"/>
      <c r="O10" s="50"/>
      <c r="P10" s="42"/>
      <c r="Q10" s="43"/>
      <c r="R10" s="43"/>
      <c r="S10" s="33"/>
      <c r="T10" s="42"/>
      <c r="U10" s="44"/>
      <c r="V10" s="45"/>
      <c r="W10" s="46"/>
      <c r="X10" s="28"/>
      <c r="Y10" s="31"/>
      <c r="Z10" s="29"/>
      <c r="AA10" s="29"/>
      <c r="AB10" s="29"/>
      <c r="AC10" s="29"/>
      <c r="AD10" s="29"/>
      <c r="AE10" s="29"/>
    </row>
    <row r="11" spans="1:31" ht="30.2" customHeight="1" x14ac:dyDescent="0.25">
      <c r="A11" s="107"/>
      <c r="B11" s="87"/>
      <c r="C11" s="88"/>
      <c r="D11" s="55">
        <v>14</v>
      </c>
      <c r="E11" s="87"/>
      <c r="F11" s="53" t="s">
        <v>22</v>
      </c>
      <c r="G11" s="54" t="s">
        <v>30</v>
      </c>
      <c r="H11" s="54" t="s">
        <v>18</v>
      </c>
      <c r="I11" s="54" t="s">
        <v>14</v>
      </c>
      <c r="J11" s="52">
        <v>1828.57</v>
      </c>
      <c r="K11" s="68">
        <f>0</f>
        <v>0</v>
      </c>
      <c r="L11" s="20">
        <f t="shared" ref="L11" si="4">K11-(SUM(N11:AE11))</f>
        <v>0</v>
      </c>
      <c r="M11" s="21" t="str">
        <f t="shared" si="0"/>
        <v>OK</v>
      </c>
      <c r="N11" s="42"/>
      <c r="O11" s="50"/>
      <c r="P11" s="42"/>
      <c r="Q11" s="43"/>
      <c r="R11" s="43"/>
      <c r="S11" s="33"/>
      <c r="T11" s="42"/>
      <c r="U11" s="42"/>
      <c r="V11" s="42"/>
      <c r="W11" s="46"/>
      <c r="X11" s="28"/>
      <c r="Y11" s="31"/>
      <c r="Z11" s="29"/>
      <c r="AA11" s="29"/>
      <c r="AB11" s="29"/>
      <c r="AC11" s="29"/>
      <c r="AD11" s="29"/>
      <c r="AE11" s="29"/>
    </row>
    <row r="12" spans="1:31" ht="30.2" customHeight="1" x14ac:dyDescent="0.25">
      <c r="A12" s="107"/>
      <c r="B12" s="87" t="s">
        <v>27</v>
      </c>
      <c r="C12" s="88">
        <v>8</v>
      </c>
      <c r="D12" s="55">
        <v>15</v>
      </c>
      <c r="E12" s="87" t="s">
        <v>17</v>
      </c>
      <c r="F12" s="53" t="s">
        <v>22</v>
      </c>
      <c r="G12" s="54" t="s">
        <v>29</v>
      </c>
      <c r="H12" s="54" t="s">
        <v>12</v>
      </c>
      <c r="I12" s="54" t="s">
        <v>14</v>
      </c>
      <c r="J12" s="52">
        <v>18.399999999999999</v>
      </c>
      <c r="K12" s="68">
        <f>0</f>
        <v>0</v>
      </c>
      <c r="L12" s="20">
        <f>K12-(SUM(N12:AE12))</f>
        <v>0</v>
      </c>
      <c r="M12" s="21" t="str">
        <f t="shared" si="0"/>
        <v>OK</v>
      </c>
      <c r="N12" s="42"/>
      <c r="O12" s="50"/>
      <c r="P12" s="33"/>
      <c r="Q12" s="42"/>
      <c r="R12" s="43"/>
      <c r="S12" s="33"/>
      <c r="T12" s="42"/>
      <c r="U12" s="49"/>
      <c r="V12" s="45"/>
      <c r="W12" s="46"/>
      <c r="X12" s="28"/>
      <c r="Y12" s="31"/>
      <c r="Z12" s="29"/>
      <c r="AA12" s="29"/>
      <c r="AB12" s="29"/>
      <c r="AC12" s="29"/>
      <c r="AD12" s="29"/>
      <c r="AE12" s="29"/>
    </row>
    <row r="13" spans="1:31" ht="30.2" customHeight="1" x14ac:dyDescent="0.25">
      <c r="A13" s="107"/>
      <c r="B13" s="87"/>
      <c r="C13" s="88"/>
      <c r="D13" s="55">
        <v>16</v>
      </c>
      <c r="E13" s="87"/>
      <c r="F13" s="53" t="s">
        <v>22</v>
      </c>
      <c r="G13" s="54" t="s">
        <v>30</v>
      </c>
      <c r="H13" s="54" t="s">
        <v>18</v>
      </c>
      <c r="I13" s="54" t="s">
        <v>14</v>
      </c>
      <c r="J13" s="52">
        <v>2900</v>
      </c>
      <c r="K13" s="68">
        <f>0</f>
        <v>0</v>
      </c>
      <c r="L13" s="20">
        <f t="shared" ref="L13:L56" si="5">K13-(SUM(N13:AE13))</f>
        <v>0</v>
      </c>
      <c r="M13" s="21" t="str">
        <f t="shared" si="0"/>
        <v>OK</v>
      </c>
      <c r="N13" s="42"/>
      <c r="O13" s="50"/>
      <c r="P13" s="33"/>
      <c r="Q13" s="33"/>
      <c r="R13" s="33"/>
      <c r="S13" s="33"/>
      <c r="T13" s="42"/>
      <c r="U13" s="49"/>
      <c r="V13" s="42"/>
      <c r="W13" s="46"/>
      <c r="X13" s="28"/>
      <c r="Y13" s="31"/>
      <c r="Z13" s="29"/>
      <c r="AA13" s="29"/>
      <c r="AB13" s="29"/>
      <c r="AC13" s="29"/>
      <c r="AD13" s="29"/>
      <c r="AE13" s="29"/>
    </row>
    <row r="14" spans="1:31" ht="30.2" customHeight="1" x14ac:dyDescent="0.25">
      <c r="A14" s="107"/>
      <c r="B14" s="87" t="s">
        <v>34</v>
      </c>
      <c r="C14" s="88">
        <v>9</v>
      </c>
      <c r="D14" s="55">
        <v>17</v>
      </c>
      <c r="E14" s="87" t="s">
        <v>13</v>
      </c>
      <c r="F14" s="53" t="s">
        <v>22</v>
      </c>
      <c r="G14" s="54" t="s">
        <v>29</v>
      </c>
      <c r="H14" s="54" t="s">
        <v>12</v>
      </c>
      <c r="I14" s="54" t="s">
        <v>14</v>
      </c>
      <c r="J14" s="52">
        <v>16.21</v>
      </c>
      <c r="K14" s="68">
        <f>0</f>
        <v>0</v>
      </c>
      <c r="L14" s="20">
        <f t="shared" ref="L14:L41" si="6">K14-(SUM(N14:AE14))</f>
        <v>0</v>
      </c>
      <c r="M14" s="21" t="str">
        <f t="shared" si="0"/>
        <v>OK</v>
      </c>
      <c r="N14" s="42"/>
      <c r="O14" s="42"/>
      <c r="P14" s="42"/>
      <c r="Q14" s="33"/>
      <c r="R14" s="42"/>
      <c r="S14" s="33"/>
      <c r="T14" s="33"/>
      <c r="U14" s="51"/>
      <c r="V14" s="42"/>
      <c r="W14" s="46"/>
      <c r="X14" s="28"/>
      <c r="Y14" s="31"/>
      <c r="Z14" s="29"/>
      <c r="AA14" s="29"/>
      <c r="AB14" s="29"/>
      <c r="AC14" s="29"/>
      <c r="AD14" s="29"/>
      <c r="AE14" s="29"/>
    </row>
    <row r="15" spans="1:31" ht="30.2" customHeight="1" x14ac:dyDescent="0.25">
      <c r="A15" s="108"/>
      <c r="B15" s="87"/>
      <c r="C15" s="88"/>
      <c r="D15" s="55">
        <v>18</v>
      </c>
      <c r="E15" s="87"/>
      <c r="F15" s="53" t="s">
        <v>22</v>
      </c>
      <c r="G15" s="54" t="s">
        <v>30</v>
      </c>
      <c r="H15" s="54" t="s">
        <v>18</v>
      </c>
      <c r="I15" s="54" t="s">
        <v>14</v>
      </c>
      <c r="J15" s="52">
        <v>2650</v>
      </c>
      <c r="K15" s="68">
        <f>0</f>
        <v>0</v>
      </c>
      <c r="L15" s="20">
        <f t="shared" si="6"/>
        <v>0</v>
      </c>
      <c r="M15" s="21" t="str">
        <f t="shared" si="0"/>
        <v>OK</v>
      </c>
      <c r="N15" s="42"/>
      <c r="O15" s="42"/>
      <c r="P15" s="42"/>
      <c r="Q15" s="33"/>
      <c r="R15" s="42"/>
      <c r="S15" s="33"/>
      <c r="T15" s="33"/>
      <c r="U15" s="51"/>
      <c r="V15" s="42"/>
      <c r="W15" s="46"/>
      <c r="X15" s="28"/>
      <c r="Y15" s="31"/>
      <c r="Z15" s="29"/>
      <c r="AA15" s="29"/>
      <c r="AB15" s="29"/>
      <c r="AC15" s="29"/>
      <c r="AD15" s="29"/>
      <c r="AE15" s="29"/>
    </row>
    <row r="16" spans="1:31" ht="30.2" customHeight="1" x14ac:dyDescent="0.25">
      <c r="A16" s="112" t="s">
        <v>33</v>
      </c>
      <c r="B16" s="87" t="s">
        <v>45</v>
      </c>
      <c r="C16" s="88">
        <v>10</v>
      </c>
      <c r="D16" s="55">
        <v>19</v>
      </c>
      <c r="E16" s="87" t="s">
        <v>15</v>
      </c>
      <c r="F16" s="53" t="s">
        <v>22</v>
      </c>
      <c r="G16" s="54" t="s">
        <v>29</v>
      </c>
      <c r="H16" s="54" t="s">
        <v>12</v>
      </c>
      <c r="I16" s="54" t="s">
        <v>14</v>
      </c>
      <c r="J16" s="52">
        <v>7.9</v>
      </c>
      <c r="K16" s="68">
        <f>0</f>
        <v>0</v>
      </c>
      <c r="L16" s="20">
        <f t="shared" si="6"/>
        <v>0</v>
      </c>
      <c r="M16" s="21" t="str">
        <f t="shared" si="0"/>
        <v>OK</v>
      </c>
      <c r="N16" s="42"/>
      <c r="O16" s="42"/>
      <c r="P16" s="33"/>
      <c r="Q16" s="33"/>
      <c r="R16" s="33"/>
      <c r="S16" s="33"/>
      <c r="T16" s="33"/>
      <c r="U16" s="51"/>
      <c r="V16" s="42"/>
      <c r="W16" s="46"/>
      <c r="X16" s="30"/>
      <c r="Y16" s="31"/>
      <c r="Z16" s="29"/>
      <c r="AA16" s="29"/>
      <c r="AB16" s="29"/>
      <c r="AC16" s="29"/>
      <c r="AD16" s="29"/>
      <c r="AE16" s="29"/>
    </row>
    <row r="17" spans="1:31" ht="30.2" customHeight="1" x14ac:dyDescent="0.25">
      <c r="A17" s="113"/>
      <c r="B17" s="87"/>
      <c r="C17" s="88"/>
      <c r="D17" s="55">
        <v>20</v>
      </c>
      <c r="E17" s="87"/>
      <c r="F17" s="53" t="s">
        <v>22</v>
      </c>
      <c r="G17" s="54" t="s">
        <v>30</v>
      </c>
      <c r="H17" s="54" t="s">
        <v>18</v>
      </c>
      <c r="I17" s="54" t="s">
        <v>14</v>
      </c>
      <c r="J17" s="52">
        <v>1632.32</v>
      </c>
      <c r="K17" s="68">
        <f>0</f>
        <v>0</v>
      </c>
      <c r="L17" s="20">
        <f t="shared" si="6"/>
        <v>0</v>
      </c>
      <c r="M17" s="21" t="str">
        <f t="shared" si="0"/>
        <v>OK</v>
      </c>
      <c r="N17" s="42"/>
      <c r="O17" s="42"/>
      <c r="P17" s="33"/>
      <c r="Q17" s="33"/>
      <c r="R17" s="33"/>
      <c r="S17" s="33"/>
      <c r="T17" s="33"/>
      <c r="U17" s="51"/>
      <c r="V17" s="42"/>
      <c r="W17" s="46"/>
      <c r="X17" s="30"/>
      <c r="Y17" s="31"/>
      <c r="Z17" s="29"/>
      <c r="AA17" s="29"/>
      <c r="AB17" s="29"/>
      <c r="AC17" s="29"/>
      <c r="AD17" s="29"/>
      <c r="AE17" s="29"/>
    </row>
    <row r="18" spans="1:31" ht="30.2" customHeight="1" x14ac:dyDescent="0.25">
      <c r="A18" s="113"/>
      <c r="B18" s="87" t="s">
        <v>45</v>
      </c>
      <c r="C18" s="88">
        <v>11</v>
      </c>
      <c r="D18" s="55">
        <v>21</v>
      </c>
      <c r="E18" s="87" t="s">
        <v>16</v>
      </c>
      <c r="F18" s="53" t="s">
        <v>22</v>
      </c>
      <c r="G18" s="54" t="s">
        <v>29</v>
      </c>
      <c r="H18" s="54" t="s">
        <v>12</v>
      </c>
      <c r="I18" s="54" t="s">
        <v>14</v>
      </c>
      <c r="J18" s="52">
        <v>8</v>
      </c>
      <c r="K18" s="68">
        <f>0</f>
        <v>0</v>
      </c>
      <c r="L18" s="20">
        <f t="shared" si="6"/>
        <v>0</v>
      </c>
      <c r="M18" s="21" t="str">
        <f t="shared" si="0"/>
        <v>OK</v>
      </c>
      <c r="N18" s="30"/>
      <c r="O18" s="30"/>
      <c r="P18" s="28"/>
      <c r="Q18" s="30"/>
      <c r="R18" s="28"/>
      <c r="S18" s="30"/>
      <c r="T18" s="28"/>
      <c r="U18" s="37"/>
      <c r="V18" s="30"/>
      <c r="W18" s="31"/>
      <c r="X18" s="28"/>
      <c r="Y18" s="31"/>
      <c r="Z18" s="29"/>
      <c r="AA18" s="29"/>
      <c r="AB18" s="29"/>
      <c r="AC18" s="29"/>
      <c r="AD18" s="29"/>
      <c r="AE18" s="29"/>
    </row>
    <row r="19" spans="1:31" ht="30.2" customHeight="1" x14ac:dyDescent="0.25">
      <c r="A19" s="113"/>
      <c r="B19" s="87"/>
      <c r="C19" s="88"/>
      <c r="D19" s="55">
        <v>22</v>
      </c>
      <c r="E19" s="87"/>
      <c r="F19" s="53" t="s">
        <v>22</v>
      </c>
      <c r="G19" s="54" t="s">
        <v>30</v>
      </c>
      <c r="H19" s="54" t="s">
        <v>18</v>
      </c>
      <c r="I19" s="54" t="s">
        <v>14</v>
      </c>
      <c r="J19" s="52">
        <v>992.32</v>
      </c>
      <c r="K19" s="68">
        <f>0</f>
        <v>0</v>
      </c>
      <c r="L19" s="20">
        <f t="shared" si="6"/>
        <v>0</v>
      </c>
      <c r="M19" s="21" t="str">
        <f t="shared" si="0"/>
        <v>OK</v>
      </c>
      <c r="N19" s="30"/>
      <c r="O19" s="30"/>
      <c r="P19" s="28"/>
      <c r="Q19" s="30"/>
      <c r="R19" s="28"/>
      <c r="S19" s="30"/>
      <c r="T19" s="28"/>
      <c r="U19" s="37"/>
      <c r="V19" s="30"/>
      <c r="W19" s="31"/>
      <c r="X19" s="28"/>
      <c r="Y19" s="31"/>
      <c r="Z19" s="29"/>
      <c r="AA19" s="29"/>
      <c r="AB19" s="29"/>
      <c r="AC19" s="29"/>
      <c r="AD19" s="29"/>
      <c r="AE19" s="29"/>
    </row>
    <row r="20" spans="1:31" ht="30.2" customHeight="1" x14ac:dyDescent="0.25">
      <c r="A20" s="113"/>
      <c r="B20" s="87" t="s">
        <v>46</v>
      </c>
      <c r="C20" s="88">
        <v>12</v>
      </c>
      <c r="D20" s="55">
        <v>23</v>
      </c>
      <c r="E20" s="87" t="s">
        <v>17</v>
      </c>
      <c r="F20" s="53" t="s">
        <v>22</v>
      </c>
      <c r="G20" s="54" t="s">
        <v>29</v>
      </c>
      <c r="H20" s="54" t="s">
        <v>12</v>
      </c>
      <c r="I20" s="54" t="s">
        <v>14</v>
      </c>
      <c r="J20" s="52">
        <v>15.72</v>
      </c>
      <c r="K20" s="68">
        <f>0</f>
        <v>0</v>
      </c>
      <c r="L20" s="20">
        <f t="shared" ref="L20:L21" si="7">K20-(SUM(N20:AE20))</f>
        <v>0</v>
      </c>
      <c r="M20" s="21" t="str">
        <f t="shared" si="0"/>
        <v>OK</v>
      </c>
      <c r="N20" s="36"/>
      <c r="O20" s="36"/>
      <c r="P20" s="33"/>
      <c r="Q20" s="33"/>
      <c r="R20" s="33"/>
      <c r="S20" s="33"/>
      <c r="T20" s="33"/>
      <c r="U20" s="33"/>
      <c r="V20" s="33"/>
      <c r="W20" s="33"/>
      <c r="X20" s="34"/>
      <c r="Y20" s="34"/>
      <c r="Z20" s="34"/>
      <c r="AA20" s="34"/>
      <c r="AB20" s="34"/>
      <c r="AC20" s="34"/>
      <c r="AD20" s="34"/>
      <c r="AE20" s="34"/>
    </row>
    <row r="21" spans="1:31" ht="30.2" customHeight="1" x14ac:dyDescent="0.25">
      <c r="A21" s="113"/>
      <c r="B21" s="87"/>
      <c r="C21" s="88"/>
      <c r="D21" s="55">
        <v>24</v>
      </c>
      <c r="E21" s="87"/>
      <c r="F21" s="53" t="s">
        <v>22</v>
      </c>
      <c r="G21" s="54" t="s">
        <v>30</v>
      </c>
      <c r="H21" s="54" t="s">
        <v>18</v>
      </c>
      <c r="I21" s="54" t="s">
        <v>14</v>
      </c>
      <c r="J21" s="52">
        <v>2252.44</v>
      </c>
      <c r="K21" s="68">
        <f>0</f>
        <v>0</v>
      </c>
      <c r="L21" s="20">
        <f t="shared" si="7"/>
        <v>0</v>
      </c>
      <c r="M21" s="21" t="str">
        <f t="shared" si="0"/>
        <v>OK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34"/>
      <c r="Z21" s="34"/>
      <c r="AA21" s="34"/>
      <c r="AB21" s="34"/>
      <c r="AC21" s="34"/>
      <c r="AD21" s="34"/>
      <c r="AE21" s="34"/>
    </row>
    <row r="22" spans="1:31" ht="30.2" customHeight="1" x14ac:dyDescent="0.25">
      <c r="A22" s="113"/>
      <c r="B22" s="87" t="s">
        <v>34</v>
      </c>
      <c r="C22" s="88">
        <v>13</v>
      </c>
      <c r="D22" s="55">
        <v>25</v>
      </c>
      <c r="E22" s="87" t="s">
        <v>13</v>
      </c>
      <c r="F22" s="53" t="s">
        <v>22</v>
      </c>
      <c r="G22" s="54" t="s">
        <v>29</v>
      </c>
      <c r="H22" s="54" t="s">
        <v>12</v>
      </c>
      <c r="I22" s="54" t="s">
        <v>14</v>
      </c>
      <c r="J22" s="52">
        <v>15.44</v>
      </c>
      <c r="K22" s="68">
        <f>0</f>
        <v>0</v>
      </c>
      <c r="L22" s="20">
        <f t="shared" si="6"/>
        <v>0</v>
      </c>
      <c r="M22" s="21" t="str">
        <f t="shared" si="0"/>
        <v>OK</v>
      </c>
      <c r="N22" s="36"/>
      <c r="O22" s="36"/>
      <c r="P22" s="33"/>
      <c r="Q22" s="33"/>
      <c r="R22" s="33"/>
      <c r="S22" s="33"/>
      <c r="T22" s="33"/>
      <c r="U22" s="33"/>
      <c r="V22" s="33"/>
      <c r="W22" s="33"/>
      <c r="X22" s="34"/>
      <c r="Y22" s="34"/>
      <c r="Z22" s="34"/>
      <c r="AA22" s="34"/>
      <c r="AB22" s="34"/>
      <c r="AC22" s="34"/>
      <c r="AD22" s="34"/>
      <c r="AE22" s="34"/>
    </row>
    <row r="23" spans="1:31" ht="30.2" customHeight="1" x14ac:dyDescent="0.25">
      <c r="A23" s="114"/>
      <c r="B23" s="87"/>
      <c r="C23" s="88"/>
      <c r="D23" s="55">
        <v>26</v>
      </c>
      <c r="E23" s="87"/>
      <c r="F23" s="53" t="s">
        <v>22</v>
      </c>
      <c r="G23" s="54" t="s">
        <v>30</v>
      </c>
      <c r="H23" s="54" t="s">
        <v>18</v>
      </c>
      <c r="I23" s="54" t="s">
        <v>14</v>
      </c>
      <c r="J23" s="52">
        <v>2650</v>
      </c>
      <c r="K23" s="68">
        <f>0</f>
        <v>0</v>
      </c>
      <c r="L23" s="20">
        <f t="shared" si="6"/>
        <v>0</v>
      </c>
      <c r="M23" s="21" t="str">
        <f t="shared" si="0"/>
        <v>OK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4"/>
      <c r="Y23" s="34"/>
      <c r="Z23" s="34"/>
      <c r="AA23" s="34"/>
      <c r="AB23" s="34"/>
      <c r="AC23" s="34"/>
      <c r="AD23" s="34"/>
      <c r="AE23" s="34"/>
    </row>
    <row r="24" spans="1:31" ht="30.2" customHeight="1" x14ac:dyDescent="0.25">
      <c r="A24" s="112" t="s">
        <v>26</v>
      </c>
      <c r="B24" s="87" t="s">
        <v>47</v>
      </c>
      <c r="C24" s="88">
        <v>14</v>
      </c>
      <c r="D24" s="55">
        <v>27</v>
      </c>
      <c r="E24" s="87" t="s">
        <v>15</v>
      </c>
      <c r="F24" s="53" t="s">
        <v>22</v>
      </c>
      <c r="G24" s="54" t="s">
        <v>29</v>
      </c>
      <c r="H24" s="54" t="s">
        <v>12</v>
      </c>
      <c r="I24" s="54" t="s">
        <v>14</v>
      </c>
      <c r="J24" s="52">
        <v>3.75</v>
      </c>
      <c r="K24" s="68">
        <f>0</f>
        <v>0</v>
      </c>
      <c r="L24" s="20">
        <f t="shared" si="6"/>
        <v>0</v>
      </c>
      <c r="M24" s="21" t="str">
        <f t="shared" si="0"/>
        <v>OK</v>
      </c>
      <c r="N24" s="30"/>
      <c r="O24" s="30"/>
      <c r="P24" s="30"/>
      <c r="Q24" s="28"/>
      <c r="R24" s="30"/>
      <c r="S24" s="28"/>
      <c r="T24" s="28"/>
      <c r="U24" s="37"/>
      <c r="V24" s="30"/>
      <c r="W24" s="31"/>
      <c r="X24" s="28"/>
      <c r="Y24" s="31"/>
      <c r="Z24" s="29"/>
      <c r="AA24" s="29"/>
      <c r="AB24" s="29"/>
      <c r="AC24" s="29"/>
      <c r="AD24" s="29"/>
      <c r="AE24" s="29"/>
    </row>
    <row r="25" spans="1:31" ht="30.2" customHeight="1" x14ac:dyDescent="0.25">
      <c r="A25" s="113"/>
      <c r="B25" s="87"/>
      <c r="C25" s="88"/>
      <c r="D25" s="55">
        <v>28</v>
      </c>
      <c r="E25" s="87"/>
      <c r="F25" s="53" t="s">
        <v>22</v>
      </c>
      <c r="G25" s="54" t="s">
        <v>30</v>
      </c>
      <c r="H25" s="54" t="s">
        <v>18</v>
      </c>
      <c r="I25" s="54" t="s">
        <v>14</v>
      </c>
      <c r="J25" s="52">
        <v>115</v>
      </c>
      <c r="K25" s="68">
        <f>0</f>
        <v>0</v>
      </c>
      <c r="L25" s="20">
        <f t="shared" si="6"/>
        <v>0</v>
      </c>
      <c r="M25" s="21" t="str">
        <f t="shared" si="0"/>
        <v>OK</v>
      </c>
      <c r="N25" s="30"/>
      <c r="O25" s="30"/>
      <c r="P25" s="30"/>
      <c r="Q25" s="28"/>
      <c r="R25" s="30"/>
      <c r="S25" s="28"/>
      <c r="T25" s="28"/>
      <c r="U25" s="37"/>
      <c r="V25" s="30"/>
      <c r="W25" s="31"/>
      <c r="X25" s="28"/>
      <c r="Y25" s="31"/>
      <c r="Z25" s="29"/>
      <c r="AA25" s="29"/>
      <c r="AB25" s="29"/>
      <c r="AC25" s="29"/>
      <c r="AD25" s="29"/>
      <c r="AE25" s="29"/>
    </row>
    <row r="26" spans="1:31" ht="30.2" customHeight="1" x14ac:dyDescent="0.25">
      <c r="A26" s="113"/>
      <c r="B26" s="87" t="s">
        <v>28</v>
      </c>
      <c r="C26" s="88">
        <v>15</v>
      </c>
      <c r="D26" s="55">
        <v>29</v>
      </c>
      <c r="E26" s="87" t="s">
        <v>16</v>
      </c>
      <c r="F26" s="53" t="s">
        <v>22</v>
      </c>
      <c r="G26" s="54" t="s">
        <v>29</v>
      </c>
      <c r="H26" s="54" t="s">
        <v>12</v>
      </c>
      <c r="I26" s="54" t="s">
        <v>14</v>
      </c>
      <c r="J26" s="52">
        <v>5.9</v>
      </c>
      <c r="K26" s="68">
        <f>0</f>
        <v>0</v>
      </c>
      <c r="L26" s="20">
        <f t="shared" si="6"/>
        <v>0</v>
      </c>
      <c r="M26" s="21" t="str">
        <f t="shared" si="0"/>
        <v>OK</v>
      </c>
      <c r="N26" s="30"/>
      <c r="O26" s="30"/>
      <c r="P26" s="28"/>
      <c r="Q26" s="28"/>
      <c r="R26" s="28"/>
      <c r="S26" s="28"/>
      <c r="T26" s="28"/>
      <c r="U26" s="37"/>
      <c r="V26" s="30"/>
      <c r="W26" s="31"/>
      <c r="X26" s="30"/>
      <c r="Y26" s="31"/>
      <c r="Z26" s="29"/>
      <c r="AA26" s="29"/>
      <c r="AB26" s="29"/>
      <c r="AC26" s="29"/>
      <c r="AD26" s="29"/>
      <c r="AE26" s="29"/>
    </row>
    <row r="27" spans="1:31" ht="30.2" customHeight="1" x14ac:dyDescent="0.25">
      <c r="A27" s="113"/>
      <c r="B27" s="87"/>
      <c r="C27" s="88"/>
      <c r="D27" s="55">
        <v>30</v>
      </c>
      <c r="E27" s="87"/>
      <c r="F27" s="53" t="s">
        <v>22</v>
      </c>
      <c r="G27" s="54" t="s">
        <v>30</v>
      </c>
      <c r="H27" s="54" t="s">
        <v>18</v>
      </c>
      <c r="I27" s="54" t="s">
        <v>14</v>
      </c>
      <c r="J27" s="52">
        <v>600</v>
      </c>
      <c r="K27" s="68">
        <f>0</f>
        <v>0</v>
      </c>
      <c r="L27" s="20">
        <f t="shared" si="6"/>
        <v>0</v>
      </c>
      <c r="M27" s="21" t="str">
        <f t="shared" si="0"/>
        <v>OK</v>
      </c>
      <c r="N27" s="30"/>
      <c r="O27" s="30"/>
      <c r="P27" s="28"/>
      <c r="Q27" s="28"/>
      <c r="R27" s="28"/>
      <c r="S27" s="28"/>
      <c r="T27" s="28"/>
      <c r="U27" s="37"/>
      <c r="V27" s="30"/>
      <c r="W27" s="31"/>
      <c r="X27" s="30"/>
      <c r="Y27" s="31"/>
      <c r="Z27" s="29"/>
      <c r="AA27" s="29"/>
      <c r="AB27" s="29"/>
      <c r="AC27" s="29"/>
      <c r="AD27" s="29"/>
      <c r="AE27" s="29"/>
    </row>
    <row r="28" spans="1:31" ht="30.2" customHeight="1" x14ac:dyDescent="0.25">
      <c r="A28" s="113"/>
      <c r="B28" s="87" t="s">
        <v>28</v>
      </c>
      <c r="C28" s="88">
        <v>16</v>
      </c>
      <c r="D28" s="55">
        <v>31</v>
      </c>
      <c r="E28" s="87" t="s">
        <v>17</v>
      </c>
      <c r="F28" s="53" t="s">
        <v>22</v>
      </c>
      <c r="G28" s="54" t="s">
        <v>29</v>
      </c>
      <c r="H28" s="54" t="s">
        <v>12</v>
      </c>
      <c r="I28" s="54" t="s">
        <v>14</v>
      </c>
      <c r="J28" s="52">
        <v>11.44</v>
      </c>
      <c r="K28" s="68">
        <f>0</f>
        <v>0</v>
      </c>
      <c r="L28" s="20">
        <f t="shared" si="6"/>
        <v>0</v>
      </c>
      <c r="M28" s="21" t="str">
        <f t="shared" si="0"/>
        <v>OK</v>
      </c>
      <c r="N28" s="30"/>
      <c r="O28" s="30"/>
      <c r="P28" s="28"/>
      <c r="Q28" s="30"/>
      <c r="R28" s="28"/>
      <c r="S28" s="30"/>
      <c r="T28" s="28"/>
      <c r="U28" s="37"/>
      <c r="V28" s="30"/>
      <c r="W28" s="31"/>
      <c r="X28" s="28"/>
      <c r="Y28" s="31"/>
      <c r="Z28" s="29"/>
      <c r="AA28" s="29"/>
      <c r="AB28" s="29"/>
      <c r="AC28" s="29"/>
      <c r="AD28" s="29"/>
      <c r="AE28" s="29"/>
    </row>
    <row r="29" spans="1:31" ht="30.2" customHeight="1" x14ac:dyDescent="0.25">
      <c r="A29" s="113"/>
      <c r="B29" s="87"/>
      <c r="C29" s="88"/>
      <c r="D29" s="55">
        <v>32</v>
      </c>
      <c r="E29" s="87"/>
      <c r="F29" s="53" t="s">
        <v>22</v>
      </c>
      <c r="G29" s="54" t="s">
        <v>30</v>
      </c>
      <c r="H29" s="54" t="s">
        <v>18</v>
      </c>
      <c r="I29" s="54" t="s">
        <v>14</v>
      </c>
      <c r="J29" s="52">
        <v>800</v>
      </c>
      <c r="K29" s="68">
        <f>0</f>
        <v>0</v>
      </c>
      <c r="L29" s="20">
        <f t="shared" si="6"/>
        <v>0</v>
      </c>
      <c r="M29" s="21" t="str">
        <f t="shared" si="0"/>
        <v>OK</v>
      </c>
      <c r="N29" s="30"/>
      <c r="O29" s="30"/>
      <c r="P29" s="28"/>
      <c r="Q29" s="30"/>
      <c r="R29" s="28"/>
      <c r="S29" s="30"/>
      <c r="T29" s="28"/>
      <c r="U29" s="37"/>
      <c r="V29" s="30"/>
      <c r="W29" s="31"/>
      <c r="X29" s="28"/>
      <c r="Y29" s="31"/>
      <c r="Z29" s="29"/>
      <c r="AA29" s="29"/>
      <c r="AB29" s="29"/>
      <c r="AC29" s="29"/>
      <c r="AD29" s="29"/>
      <c r="AE29" s="29"/>
    </row>
    <row r="30" spans="1:31" ht="30.2" customHeight="1" x14ac:dyDescent="0.25">
      <c r="A30" s="113"/>
      <c r="B30" s="87" t="s">
        <v>48</v>
      </c>
      <c r="C30" s="88">
        <v>17</v>
      </c>
      <c r="D30" s="55">
        <v>33</v>
      </c>
      <c r="E30" s="87" t="s">
        <v>13</v>
      </c>
      <c r="F30" s="53" t="s">
        <v>22</v>
      </c>
      <c r="G30" s="54" t="s">
        <v>29</v>
      </c>
      <c r="H30" s="54" t="s">
        <v>12</v>
      </c>
      <c r="I30" s="54" t="s">
        <v>14</v>
      </c>
      <c r="J30" s="52">
        <v>10.25</v>
      </c>
      <c r="K30" s="68">
        <f>0</f>
        <v>0</v>
      </c>
      <c r="L30" s="20">
        <f t="shared" si="6"/>
        <v>0</v>
      </c>
      <c r="M30" s="21" t="str">
        <f t="shared" si="0"/>
        <v>OK</v>
      </c>
      <c r="N30" s="36"/>
      <c r="O30" s="36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4"/>
      <c r="AB30" s="34"/>
      <c r="AC30" s="34"/>
      <c r="AD30" s="34"/>
      <c r="AE30" s="34"/>
    </row>
    <row r="31" spans="1:31" ht="30.2" customHeight="1" x14ac:dyDescent="0.25">
      <c r="A31" s="114"/>
      <c r="B31" s="87"/>
      <c r="C31" s="88"/>
      <c r="D31" s="55">
        <v>34</v>
      </c>
      <c r="E31" s="87"/>
      <c r="F31" s="53" t="s">
        <v>22</v>
      </c>
      <c r="G31" s="54" t="s">
        <v>30</v>
      </c>
      <c r="H31" s="54" t="s">
        <v>18</v>
      </c>
      <c r="I31" s="54" t="s">
        <v>14</v>
      </c>
      <c r="J31" s="52">
        <v>750</v>
      </c>
      <c r="K31" s="68">
        <f>0</f>
        <v>0</v>
      </c>
      <c r="L31" s="20">
        <f t="shared" si="6"/>
        <v>0</v>
      </c>
      <c r="M31" s="21" t="str">
        <f t="shared" si="0"/>
        <v>OK</v>
      </c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4"/>
      <c r="AB31" s="34"/>
      <c r="AC31" s="34"/>
      <c r="AD31" s="34"/>
      <c r="AE31" s="34"/>
    </row>
    <row r="32" spans="1:31" ht="30.2" customHeight="1" x14ac:dyDescent="0.25">
      <c r="A32" s="112" t="s">
        <v>35</v>
      </c>
      <c r="B32" s="87" t="s">
        <v>49</v>
      </c>
      <c r="C32" s="88">
        <v>18</v>
      </c>
      <c r="D32" s="55">
        <v>35</v>
      </c>
      <c r="E32" s="87" t="s">
        <v>15</v>
      </c>
      <c r="F32" s="53" t="s">
        <v>22</v>
      </c>
      <c r="G32" s="54" t="s">
        <v>29</v>
      </c>
      <c r="H32" s="54" t="s">
        <v>12</v>
      </c>
      <c r="I32" s="54" t="s">
        <v>14</v>
      </c>
      <c r="J32" s="52">
        <v>9.19</v>
      </c>
      <c r="K32" s="68">
        <f>0</f>
        <v>0</v>
      </c>
      <c r="L32" s="20">
        <f t="shared" si="6"/>
        <v>0</v>
      </c>
      <c r="M32" s="21" t="str">
        <f t="shared" si="0"/>
        <v>OK</v>
      </c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4"/>
      <c r="AB32" s="34"/>
      <c r="AC32" s="34"/>
      <c r="AD32" s="34"/>
      <c r="AE32" s="34"/>
    </row>
    <row r="33" spans="1:31" ht="30.2" customHeight="1" x14ac:dyDescent="0.25">
      <c r="A33" s="113"/>
      <c r="B33" s="87"/>
      <c r="C33" s="88"/>
      <c r="D33" s="55">
        <v>36</v>
      </c>
      <c r="E33" s="87"/>
      <c r="F33" s="53" t="s">
        <v>22</v>
      </c>
      <c r="G33" s="54" t="s">
        <v>30</v>
      </c>
      <c r="H33" s="54" t="s">
        <v>18</v>
      </c>
      <c r="I33" s="54" t="s">
        <v>14</v>
      </c>
      <c r="J33" s="52">
        <v>1698.99</v>
      </c>
      <c r="K33" s="68">
        <f>0</f>
        <v>0</v>
      </c>
      <c r="L33" s="20">
        <f t="shared" si="6"/>
        <v>0</v>
      </c>
      <c r="M33" s="21" t="str">
        <f t="shared" si="0"/>
        <v>OK</v>
      </c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4"/>
      <c r="AB33" s="34"/>
      <c r="AC33" s="34"/>
      <c r="AD33" s="34"/>
      <c r="AE33" s="34"/>
    </row>
    <row r="34" spans="1:31" ht="30.2" customHeight="1" x14ac:dyDescent="0.25">
      <c r="A34" s="113"/>
      <c r="B34" s="87" t="s">
        <v>48</v>
      </c>
      <c r="C34" s="88">
        <v>19</v>
      </c>
      <c r="D34" s="55">
        <v>37</v>
      </c>
      <c r="E34" s="87" t="s">
        <v>17</v>
      </c>
      <c r="F34" s="53" t="s">
        <v>22</v>
      </c>
      <c r="G34" s="54" t="s">
        <v>29</v>
      </c>
      <c r="H34" s="54" t="s">
        <v>12</v>
      </c>
      <c r="I34" s="54" t="s">
        <v>14</v>
      </c>
      <c r="J34" s="52">
        <v>15.2</v>
      </c>
      <c r="K34" s="68">
        <f>0</f>
        <v>0</v>
      </c>
      <c r="L34" s="20">
        <f t="shared" si="6"/>
        <v>0</v>
      </c>
      <c r="M34" s="21" t="str">
        <f t="shared" si="0"/>
        <v>OK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</row>
    <row r="35" spans="1:31" ht="30.2" customHeight="1" x14ac:dyDescent="0.25">
      <c r="A35" s="114"/>
      <c r="B35" s="87"/>
      <c r="C35" s="89"/>
      <c r="D35" s="55">
        <v>38</v>
      </c>
      <c r="E35" s="87"/>
      <c r="F35" s="53" t="s">
        <v>22</v>
      </c>
      <c r="G35" s="54" t="s">
        <v>30</v>
      </c>
      <c r="H35" s="54" t="s">
        <v>18</v>
      </c>
      <c r="I35" s="54" t="s">
        <v>14</v>
      </c>
      <c r="J35" s="52">
        <v>1000</v>
      </c>
      <c r="K35" s="68">
        <f>0</f>
        <v>0</v>
      </c>
      <c r="L35" s="20">
        <f t="shared" si="6"/>
        <v>0</v>
      </c>
      <c r="M35" s="21" t="str">
        <f t="shared" si="0"/>
        <v>OK</v>
      </c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</row>
    <row r="36" spans="1:31" ht="30.2" customHeight="1" x14ac:dyDescent="0.25">
      <c r="A36" s="112" t="s">
        <v>50</v>
      </c>
      <c r="B36" s="87" t="s">
        <v>51</v>
      </c>
      <c r="C36" s="88">
        <v>20</v>
      </c>
      <c r="D36" s="55">
        <v>39</v>
      </c>
      <c r="E36" s="87" t="s">
        <v>15</v>
      </c>
      <c r="F36" s="53" t="s">
        <v>22</v>
      </c>
      <c r="G36" s="54" t="s">
        <v>29</v>
      </c>
      <c r="H36" s="54" t="s">
        <v>12</v>
      </c>
      <c r="I36" s="54" t="s">
        <v>14</v>
      </c>
      <c r="J36" s="52">
        <v>9.16</v>
      </c>
      <c r="K36" s="68">
        <f>0</f>
        <v>0</v>
      </c>
      <c r="L36" s="20">
        <f t="shared" si="6"/>
        <v>0</v>
      </c>
      <c r="M36" s="21" t="str">
        <f t="shared" si="0"/>
        <v>OK</v>
      </c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4"/>
      <c r="AB36" s="34"/>
      <c r="AC36" s="34"/>
      <c r="AD36" s="34"/>
      <c r="AE36" s="34"/>
    </row>
    <row r="37" spans="1:31" ht="30.2" customHeight="1" x14ac:dyDescent="0.25">
      <c r="A37" s="113"/>
      <c r="B37" s="87"/>
      <c r="C37" s="89"/>
      <c r="D37" s="55">
        <v>40</v>
      </c>
      <c r="E37" s="87"/>
      <c r="F37" s="53" t="s">
        <v>22</v>
      </c>
      <c r="G37" s="54" t="s">
        <v>30</v>
      </c>
      <c r="H37" s="54" t="s">
        <v>18</v>
      </c>
      <c r="I37" s="54" t="s">
        <v>14</v>
      </c>
      <c r="J37" s="52">
        <v>1700</v>
      </c>
      <c r="K37" s="68">
        <f>0</f>
        <v>0</v>
      </c>
      <c r="L37" s="20">
        <f t="shared" si="6"/>
        <v>0</v>
      </c>
      <c r="M37" s="21" t="str">
        <f t="shared" si="0"/>
        <v>OK</v>
      </c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4"/>
      <c r="AB37" s="34"/>
      <c r="AC37" s="34"/>
      <c r="AD37" s="34"/>
      <c r="AE37" s="34"/>
    </row>
    <row r="38" spans="1:31" ht="30.2" customHeight="1" x14ac:dyDescent="0.25">
      <c r="A38" s="113"/>
      <c r="B38" s="87" t="s">
        <v>51</v>
      </c>
      <c r="C38" s="88">
        <v>21</v>
      </c>
      <c r="D38" s="55">
        <v>41</v>
      </c>
      <c r="E38" s="87" t="s">
        <v>16</v>
      </c>
      <c r="F38" s="53" t="s">
        <v>22</v>
      </c>
      <c r="G38" s="54" t="s">
        <v>29</v>
      </c>
      <c r="H38" s="54" t="s">
        <v>12</v>
      </c>
      <c r="I38" s="54" t="s">
        <v>14</v>
      </c>
      <c r="J38" s="52">
        <v>13.05</v>
      </c>
      <c r="K38" s="68">
        <f>0</f>
        <v>0</v>
      </c>
      <c r="L38" s="20">
        <f t="shared" si="6"/>
        <v>0</v>
      </c>
      <c r="M38" s="21" t="str">
        <f t="shared" si="0"/>
        <v>OK</v>
      </c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4"/>
      <c r="AB38" s="34"/>
      <c r="AC38" s="34"/>
      <c r="AD38" s="34"/>
      <c r="AE38" s="34"/>
    </row>
    <row r="39" spans="1:31" ht="30.2" customHeight="1" x14ac:dyDescent="0.25">
      <c r="A39" s="113"/>
      <c r="B39" s="87"/>
      <c r="C39" s="89"/>
      <c r="D39" s="55">
        <v>42</v>
      </c>
      <c r="E39" s="87"/>
      <c r="F39" s="53" t="s">
        <v>22</v>
      </c>
      <c r="G39" s="54" t="s">
        <v>30</v>
      </c>
      <c r="H39" s="54" t="s">
        <v>18</v>
      </c>
      <c r="I39" s="54" t="s">
        <v>14</v>
      </c>
      <c r="J39" s="52">
        <v>2100</v>
      </c>
      <c r="K39" s="68">
        <f>0</f>
        <v>0</v>
      </c>
      <c r="L39" s="20">
        <f t="shared" si="6"/>
        <v>0</v>
      </c>
      <c r="M39" s="21" t="str">
        <f t="shared" si="0"/>
        <v>OK</v>
      </c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</row>
    <row r="40" spans="1:31" ht="30.2" customHeight="1" x14ac:dyDescent="0.25">
      <c r="A40" s="113"/>
      <c r="B40" s="87" t="s">
        <v>28</v>
      </c>
      <c r="C40" s="88">
        <v>22</v>
      </c>
      <c r="D40" s="55">
        <v>43</v>
      </c>
      <c r="E40" s="87" t="s">
        <v>17</v>
      </c>
      <c r="F40" s="53" t="s">
        <v>22</v>
      </c>
      <c r="G40" s="54" t="s">
        <v>29</v>
      </c>
      <c r="H40" s="54" t="s">
        <v>12</v>
      </c>
      <c r="I40" s="54" t="s">
        <v>14</v>
      </c>
      <c r="J40" s="52">
        <v>17.420000000000002</v>
      </c>
      <c r="K40" s="68">
        <f>0</f>
        <v>0</v>
      </c>
      <c r="L40" s="20">
        <f t="shared" si="6"/>
        <v>0</v>
      </c>
      <c r="M40" s="21" t="str">
        <f t="shared" si="0"/>
        <v>OK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4"/>
      <c r="AB40" s="34"/>
      <c r="AC40" s="34"/>
      <c r="AD40" s="34"/>
      <c r="AE40" s="34"/>
    </row>
    <row r="41" spans="1:31" ht="30.2" customHeight="1" x14ac:dyDescent="0.25">
      <c r="A41" s="113"/>
      <c r="B41" s="87"/>
      <c r="C41" s="89"/>
      <c r="D41" s="55">
        <v>44</v>
      </c>
      <c r="E41" s="87"/>
      <c r="F41" s="53" t="s">
        <v>22</v>
      </c>
      <c r="G41" s="54" t="s">
        <v>30</v>
      </c>
      <c r="H41" s="54" t="s">
        <v>18</v>
      </c>
      <c r="I41" s="54" t="s">
        <v>14</v>
      </c>
      <c r="J41" s="52">
        <v>1500</v>
      </c>
      <c r="K41" s="68">
        <f>0</f>
        <v>0</v>
      </c>
      <c r="L41" s="20">
        <f t="shared" si="6"/>
        <v>0</v>
      </c>
      <c r="M41" s="21" t="str">
        <f t="shared" si="0"/>
        <v>OK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</row>
    <row r="42" spans="1:31" ht="30.2" customHeight="1" x14ac:dyDescent="0.25">
      <c r="A42" s="113"/>
      <c r="B42" s="87" t="s">
        <v>52</v>
      </c>
      <c r="C42" s="88">
        <v>23</v>
      </c>
      <c r="D42" s="55">
        <v>45</v>
      </c>
      <c r="E42" s="87" t="s">
        <v>13</v>
      </c>
      <c r="F42" s="53" t="s">
        <v>22</v>
      </c>
      <c r="G42" s="54" t="s">
        <v>29</v>
      </c>
      <c r="H42" s="54" t="s">
        <v>12</v>
      </c>
      <c r="I42" s="54" t="s">
        <v>14</v>
      </c>
      <c r="J42" s="52">
        <v>16.2</v>
      </c>
      <c r="K42" s="68">
        <f>0</f>
        <v>0</v>
      </c>
      <c r="L42" s="20">
        <f t="shared" si="5"/>
        <v>0</v>
      </c>
      <c r="M42" s="21" t="str">
        <f t="shared" si="0"/>
        <v>OK</v>
      </c>
      <c r="N42" s="30"/>
      <c r="O42" s="30"/>
      <c r="P42" s="30"/>
      <c r="Q42" s="28"/>
      <c r="R42" s="30"/>
      <c r="S42" s="28"/>
      <c r="T42" s="28"/>
      <c r="U42" s="37"/>
      <c r="V42" s="30"/>
      <c r="W42" s="31"/>
      <c r="X42" s="28"/>
      <c r="Y42" s="31"/>
      <c r="Z42" s="29"/>
      <c r="AA42" s="29"/>
      <c r="AB42" s="29"/>
      <c r="AC42" s="29"/>
      <c r="AD42" s="29"/>
      <c r="AE42" s="29"/>
    </row>
    <row r="43" spans="1:31" ht="30.2" customHeight="1" x14ac:dyDescent="0.25">
      <c r="A43" s="113"/>
      <c r="B43" s="87"/>
      <c r="C43" s="89"/>
      <c r="D43" s="55">
        <v>46</v>
      </c>
      <c r="E43" s="87"/>
      <c r="F43" s="53" t="s">
        <v>22</v>
      </c>
      <c r="G43" s="54" t="s">
        <v>30</v>
      </c>
      <c r="H43" s="54" t="s">
        <v>18</v>
      </c>
      <c r="I43" s="54" t="s">
        <v>14</v>
      </c>
      <c r="J43" s="52">
        <v>2648</v>
      </c>
      <c r="K43" s="68">
        <f>0</f>
        <v>0</v>
      </c>
      <c r="L43" s="20">
        <f t="shared" si="5"/>
        <v>0</v>
      </c>
      <c r="M43" s="21" t="str">
        <f t="shared" si="0"/>
        <v>OK</v>
      </c>
      <c r="N43" s="30"/>
      <c r="O43" s="30"/>
      <c r="P43" s="30"/>
      <c r="Q43" s="28"/>
      <c r="R43" s="30"/>
      <c r="S43" s="28"/>
      <c r="T43" s="28"/>
      <c r="U43" s="37"/>
      <c r="V43" s="30"/>
      <c r="W43" s="31"/>
      <c r="X43" s="28"/>
      <c r="Y43" s="31"/>
      <c r="Z43" s="29"/>
      <c r="AA43" s="29"/>
      <c r="AB43" s="29"/>
      <c r="AC43" s="29"/>
      <c r="AD43" s="29"/>
      <c r="AE43" s="29"/>
    </row>
    <row r="44" spans="1:31" ht="30.2" customHeight="1" x14ac:dyDescent="0.25">
      <c r="A44" s="113"/>
      <c r="B44" s="87" t="s">
        <v>53</v>
      </c>
      <c r="C44" s="88">
        <v>24</v>
      </c>
      <c r="D44" s="55">
        <v>47</v>
      </c>
      <c r="E44" s="87" t="s">
        <v>54</v>
      </c>
      <c r="F44" s="53" t="s">
        <v>22</v>
      </c>
      <c r="G44" s="54" t="s">
        <v>29</v>
      </c>
      <c r="H44" s="54" t="s">
        <v>12</v>
      </c>
      <c r="I44" s="54" t="s">
        <v>14</v>
      </c>
      <c r="J44" s="52">
        <v>17.09</v>
      </c>
      <c r="K44" s="68">
        <f>0</f>
        <v>0</v>
      </c>
      <c r="L44" s="20">
        <f t="shared" si="5"/>
        <v>0</v>
      </c>
      <c r="M44" s="21" t="str">
        <f t="shared" si="0"/>
        <v>OK</v>
      </c>
      <c r="N44" s="30"/>
      <c r="O44" s="30"/>
      <c r="P44" s="28"/>
      <c r="Q44" s="28"/>
      <c r="R44" s="28"/>
      <c r="S44" s="28"/>
      <c r="T44" s="28"/>
      <c r="U44" s="37"/>
      <c r="V44" s="30"/>
      <c r="W44" s="31"/>
      <c r="X44" s="30"/>
      <c r="Y44" s="31"/>
      <c r="Z44" s="29"/>
      <c r="AA44" s="29"/>
      <c r="AB44" s="29"/>
      <c r="AC44" s="29"/>
      <c r="AD44" s="29"/>
      <c r="AE44" s="29"/>
    </row>
    <row r="45" spans="1:31" ht="30.2" customHeight="1" x14ac:dyDescent="0.25">
      <c r="A45" s="113"/>
      <c r="B45" s="87"/>
      <c r="C45" s="89"/>
      <c r="D45" s="55">
        <v>48</v>
      </c>
      <c r="E45" s="87"/>
      <c r="F45" s="53" t="s">
        <v>22</v>
      </c>
      <c r="G45" s="54" t="s">
        <v>30</v>
      </c>
      <c r="H45" s="54" t="s">
        <v>18</v>
      </c>
      <c r="I45" s="54" t="s">
        <v>14</v>
      </c>
      <c r="J45" s="52">
        <v>2674</v>
      </c>
      <c r="K45" s="68">
        <f>0</f>
        <v>0</v>
      </c>
      <c r="L45" s="20">
        <f t="shared" si="5"/>
        <v>0</v>
      </c>
      <c r="M45" s="21" t="str">
        <f t="shared" si="0"/>
        <v>OK</v>
      </c>
      <c r="N45" s="30"/>
      <c r="O45" s="30"/>
      <c r="P45" s="28"/>
      <c r="Q45" s="28"/>
      <c r="R45" s="28"/>
      <c r="S45" s="28"/>
      <c r="T45" s="28"/>
      <c r="U45" s="37"/>
      <c r="V45" s="30"/>
      <c r="W45" s="31"/>
      <c r="X45" s="30"/>
      <c r="Y45" s="31"/>
      <c r="Z45" s="29"/>
      <c r="AA45" s="29"/>
      <c r="AB45" s="29"/>
      <c r="AC45" s="29"/>
      <c r="AD45" s="29"/>
      <c r="AE45" s="29"/>
    </row>
    <row r="46" spans="1:31" ht="30.2" customHeight="1" x14ac:dyDescent="0.25">
      <c r="A46" s="113"/>
      <c r="B46" s="87" t="s">
        <v>52</v>
      </c>
      <c r="C46" s="88">
        <v>25</v>
      </c>
      <c r="D46" s="55">
        <v>49</v>
      </c>
      <c r="E46" s="87" t="s">
        <v>23</v>
      </c>
      <c r="F46" s="53" t="s">
        <v>22</v>
      </c>
      <c r="G46" s="54" t="s">
        <v>29</v>
      </c>
      <c r="H46" s="54" t="s">
        <v>12</v>
      </c>
      <c r="I46" s="54" t="s">
        <v>14</v>
      </c>
      <c r="J46" s="52">
        <v>6.93</v>
      </c>
      <c r="K46" s="68">
        <f>0</f>
        <v>0</v>
      </c>
      <c r="L46" s="20">
        <f t="shared" si="5"/>
        <v>0</v>
      </c>
      <c r="M46" s="21" t="str">
        <f t="shared" si="0"/>
        <v>OK</v>
      </c>
      <c r="N46" s="30"/>
      <c r="O46" s="30"/>
      <c r="P46" s="28"/>
      <c r="Q46" s="30"/>
      <c r="R46" s="28"/>
      <c r="S46" s="30"/>
      <c r="T46" s="28"/>
      <c r="U46" s="37"/>
      <c r="V46" s="30"/>
      <c r="W46" s="31"/>
      <c r="X46" s="28"/>
      <c r="Y46" s="31"/>
      <c r="Z46" s="29"/>
      <c r="AA46" s="29"/>
      <c r="AB46" s="29"/>
      <c r="AC46" s="29"/>
      <c r="AD46" s="29"/>
      <c r="AE46" s="29"/>
    </row>
    <row r="47" spans="1:31" ht="30.2" customHeight="1" x14ac:dyDescent="0.25">
      <c r="A47" s="114"/>
      <c r="B47" s="87"/>
      <c r="C47" s="89"/>
      <c r="D47" s="55">
        <v>50</v>
      </c>
      <c r="E47" s="87"/>
      <c r="F47" s="53" t="s">
        <v>22</v>
      </c>
      <c r="G47" s="54" t="s">
        <v>30</v>
      </c>
      <c r="H47" s="54" t="s">
        <v>18</v>
      </c>
      <c r="I47" s="54" t="s">
        <v>14</v>
      </c>
      <c r="J47" s="52">
        <v>1364</v>
      </c>
      <c r="K47" s="68">
        <f>0</f>
        <v>0</v>
      </c>
      <c r="L47" s="20">
        <f t="shared" si="5"/>
        <v>0</v>
      </c>
      <c r="M47" s="21" t="str">
        <f t="shared" si="0"/>
        <v>OK</v>
      </c>
      <c r="N47" s="30"/>
      <c r="O47" s="30"/>
      <c r="P47" s="28"/>
      <c r="Q47" s="30"/>
      <c r="R47" s="28"/>
      <c r="S47" s="30"/>
      <c r="T47" s="28"/>
      <c r="U47" s="37"/>
      <c r="V47" s="30"/>
      <c r="W47" s="31"/>
      <c r="X47" s="28"/>
      <c r="Y47" s="31"/>
      <c r="Z47" s="29"/>
      <c r="AA47" s="29"/>
      <c r="AB47" s="29"/>
      <c r="AC47" s="29"/>
      <c r="AD47" s="29"/>
      <c r="AE47" s="29"/>
    </row>
    <row r="48" spans="1:31" ht="30.2" customHeight="1" x14ac:dyDescent="0.25">
      <c r="A48" s="112" t="s">
        <v>55</v>
      </c>
      <c r="B48" s="87" t="s">
        <v>49</v>
      </c>
      <c r="C48" s="88">
        <v>26</v>
      </c>
      <c r="D48" s="55">
        <v>51</v>
      </c>
      <c r="E48" s="87" t="s">
        <v>15</v>
      </c>
      <c r="F48" s="53" t="s">
        <v>22</v>
      </c>
      <c r="G48" s="54" t="s">
        <v>29</v>
      </c>
      <c r="H48" s="54" t="s">
        <v>12</v>
      </c>
      <c r="I48" s="54" t="s">
        <v>14</v>
      </c>
      <c r="J48" s="52">
        <v>8.8699999999999992</v>
      </c>
      <c r="K48" s="68">
        <f>0</f>
        <v>0</v>
      </c>
      <c r="L48" s="20">
        <f t="shared" si="5"/>
        <v>0</v>
      </c>
      <c r="M48" s="21" t="str">
        <f t="shared" si="0"/>
        <v>OK</v>
      </c>
      <c r="N48" s="30"/>
      <c r="O48" s="30"/>
      <c r="P48" s="28"/>
      <c r="Q48" s="30"/>
      <c r="R48" s="28"/>
      <c r="S48" s="30"/>
      <c r="T48" s="28"/>
      <c r="U48" s="37"/>
      <c r="V48" s="30"/>
      <c r="W48" s="31"/>
      <c r="X48" s="28"/>
      <c r="Y48" s="31"/>
      <c r="Z48" s="29"/>
      <c r="AA48" s="29"/>
      <c r="AB48" s="29"/>
      <c r="AC48" s="29"/>
      <c r="AD48" s="29"/>
      <c r="AE48" s="29"/>
    </row>
    <row r="49" spans="1:31" ht="30.2" customHeight="1" x14ac:dyDescent="0.25">
      <c r="A49" s="113"/>
      <c r="B49" s="87"/>
      <c r="C49" s="89"/>
      <c r="D49" s="55">
        <v>52</v>
      </c>
      <c r="E49" s="87"/>
      <c r="F49" s="53" t="s">
        <v>22</v>
      </c>
      <c r="G49" s="54" t="s">
        <v>30</v>
      </c>
      <c r="H49" s="54" t="s">
        <v>18</v>
      </c>
      <c r="I49" s="54" t="s">
        <v>14</v>
      </c>
      <c r="J49" s="52">
        <v>1638.99</v>
      </c>
      <c r="K49" s="68">
        <f>0</f>
        <v>0</v>
      </c>
      <c r="L49" s="20">
        <f t="shared" si="5"/>
        <v>0</v>
      </c>
      <c r="M49" s="21" t="str">
        <f t="shared" si="0"/>
        <v>OK</v>
      </c>
      <c r="N49" s="30"/>
      <c r="O49" s="30"/>
      <c r="P49" s="28"/>
      <c r="Q49" s="30"/>
      <c r="R49" s="28"/>
      <c r="S49" s="30"/>
      <c r="T49" s="28"/>
      <c r="U49" s="37"/>
      <c r="V49" s="30"/>
      <c r="W49" s="31"/>
      <c r="X49" s="28"/>
      <c r="Y49" s="31"/>
      <c r="Z49" s="29"/>
      <c r="AA49" s="29"/>
      <c r="AB49" s="29"/>
      <c r="AC49" s="29"/>
      <c r="AD49" s="29"/>
      <c r="AE49" s="29"/>
    </row>
    <row r="50" spans="1:31" ht="30.2" customHeight="1" x14ac:dyDescent="0.25">
      <c r="A50" s="113"/>
      <c r="B50" s="87" t="s">
        <v>45</v>
      </c>
      <c r="C50" s="88">
        <v>27</v>
      </c>
      <c r="D50" s="55">
        <v>53</v>
      </c>
      <c r="E50" s="87" t="s">
        <v>16</v>
      </c>
      <c r="F50" s="53" t="s">
        <v>22</v>
      </c>
      <c r="G50" s="54" t="s">
        <v>29</v>
      </c>
      <c r="H50" s="54" t="s">
        <v>12</v>
      </c>
      <c r="I50" s="54" t="s">
        <v>14</v>
      </c>
      <c r="J50" s="52">
        <v>13.18</v>
      </c>
      <c r="K50" s="68">
        <f>0</f>
        <v>0</v>
      </c>
      <c r="L50" s="20">
        <f t="shared" si="5"/>
        <v>0</v>
      </c>
      <c r="M50" s="21" t="str">
        <f t="shared" si="0"/>
        <v>OK</v>
      </c>
      <c r="N50" s="36"/>
      <c r="O50" s="36"/>
      <c r="P50" s="33"/>
      <c r="Q50" s="33"/>
      <c r="R50" s="33"/>
      <c r="S50" s="33"/>
      <c r="T50" s="33"/>
      <c r="U50" s="33"/>
      <c r="V50" s="33"/>
      <c r="W50" s="33"/>
      <c r="X50" s="34"/>
      <c r="Y50" s="34"/>
      <c r="Z50" s="34"/>
      <c r="AA50" s="34"/>
      <c r="AB50" s="34"/>
      <c r="AC50" s="34"/>
      <c r="AD50" s="34"/>
      <c r="AE50" s="34"/>
    </row>
    <row r="51" spans="1:31" ht="30.2" customHeight="1" x14ac:dyDescent="0.25">
      <c r="A51" s="113"/>
      <c r="B51" s="87"/>
      <c r="C51" s="89"/>
      <c r="D51" s="55">
        <v>54</v>
      </c>
      <c r="E51" s="87"/>
      <c r="F51" s="53" t="s">
        <v>22</v>
      </c>
      <c r="G51" s="54" t="s">
        <v>30</v>
      </c>
      <c r="H51" s="54" t="s">
        <v>18</v>
      </c>
      <c r="I51" s="54" t="s">
        <v>14</v>
      </c>
      <c r="J51" s="52">
        <v>2026.99</v>
      </c>
      <c r="K51" s="68">
        <f>0</f>
        <v>0</v>
      </c>
      <c r="L51" s="20">
        <f t="shared" si="5"/>
        <v>0</v>
      </c>
      <c r="M51" s="21" t="str">
        <f t="shared" si="0"/>
        <v>OK</v>
      </c>
      <c r="N51" s="36"/>
      <c r="O51" s="36"/>
      <c r="P51" s="33"/>
      <c r="Q51" s="33"/>
      <c r="R51" s="33"/>
      <c r="S51" s="33"/>
      <c r="T51" s="33"/>
      <c r="U51" s="33"/>
      <c r="V51" s="33"/>
      <c r="W51" s="33"/>
      <c r="X51" s="34"/>
      <c r="Y51" s="34"/>
      <c r="Z51" s="34"/>
      <c r="AA51" s="34"/>
      <c r="AB51" s="34"/>
      <c r="AC51" s="34"/>
      <c r="AD51" s="34"/>
      <c r="AE51" s="34"/>
    </row>
    <row r="52" spans="1:31" ht="30.2" customHeight="1" x14ac:dyDescent="0.25">
      <c r="A52" s="113"/>
      <c r="B52" s="87" t="s">
        <v>45</v>
      </c>
      <c r="C52" s="88">
        <v>28</v>
      </c>
      <c r="D52" s="55">
        <v>55</v>
      </c>
      <c r="E52" s="87" t="s">
        <v>17</v>
      </c>
      <c r="F52" s="53" t="s">
        <v>22</v>
      </c>
      <c r="G52" s="54" t="s">
        <v>29</v>
      </c>
      <c r="H52" s="54" t="s">
        <v>12</v>
      </c>
      <c r="I52" s="54" t="s">
        <v>14</v>
      </c>
      <c r="J52" s="52">
        <v>18.78</v>
      </c>
      <c r="K52" s="68">
        <f>0</f>
        <v>0</v>
      </c>
      <c r="L52" s="20">
        <f t="shared" si="5"/>
        <v>0</v>
      </c>
      <c r="M52" s="21" t="str">
        <f t="shared" si="0"/>
        <v>OK</v>
      </c>
      <c r="N52" s="36"/>
      <c r="O52" s="36"/>
      <c r="P52" s="33"/>
      <c r="Q52" s="33"/>
      <c r="R52" s="33"/>
      <c r="S52" s="33"/>
      <c r="T52" s="33"/>
      <c r="U52" s="33"/>
      <c r="V52" s="33"/>
      <c r="W52" s="33"/>
      <c r="X52" s="34"/>
      <c r="Y52" s="34"/>
      <c r="Z52" s="34"/>
      <c r="AA52" s="34"/>
      <c r="AB52" s="34"/>
      <c r="AC52" s="34"/>
      <c r="AD52" s="34"/>
      <c r="AE52" s="34"/>
    </row>
    <row r="53" spans="1:31" ht="30.2" customHeight="1" x14ac:dyDescent="0.25">
      <c r="A53" s="113"/>
      <c r="B53" s="87"/>
      <c r="C53" s="89"/>
      <c r="D53" s="55">
        <v>56</v>
      </c>
      <c r="E53" s="87"/>
      <c r="F53" s="53" t="s">
        <v>22</v>
      </c>
      <c r="G53" s="54" t="s">
        <v>30</v>
      </c>
      <c r="H53" s="54" t="s">
        <v>18</v>
      </c>
      <c r="I53" s="54" t="s">
        <v>14</v>
      </c>
      <c r="J53" s="52">
        <v>2865.99</v>
      </c>
      <c r="K53" s="68">
        <f>0</f>
        <v>0</v>
      </c>
      <c r="L53" s="20">
        <f t="shared" si="5"/>
        <v>0</v>
      </c>
      <c r="M53" s="21" t="str">
        <f t="shared" si="0"/>
        <v>OK</v>
      </c>
      <c r="N53" s="36"/>
      <c r="O53" s="36"/>
      <c r="P53" s="33"/>
      <c r="Q53" s="33"/>
      <c r="R53" s="33"/>
      <c r="S53" s="33"/>
      <c r="T53" s="33"/>
      <c r="U53" s="33"/>
      <c r="V53" s="33"/>
      <c r="W53" s="33"/>
      <c r="X53" s="34"/>
      <c r="Y53" s="34"/>
      <c r="Z53" s="34"/>
      <c r="AA53" s="34"/>
      <c r="AB53" s="34"/>
      <c r="AC53" s="34"/>
      <c r="AD53" s="34"/>
      <c r="AE53" s="34"/>
    </row>
    <row r="54" spans="1:31" ht="30.2" customHeight="1" x14ac:dyDescent="0.25">
      <c r="A54" s="113"/>
      <c r="B54" s="87" t="s">
        <v>53</v>
      </c>
      <c r="C54" s="88">
        <v>29</v>
      </c>
      <c r="D54" s="55">
        <v>57</v>
      </c>
      <c r="E54" s="87" t="s">
        <v>13</v>
      </c>
      <c r="F54" s="53" t="s">
        <v>22</v>
      </c>
      <c r="G54" s="54" t="s">
        <v>29</v>
      </c>
      <c r="H54" s="54" t="s">
        <v>12</v>
      </c>
      <c r="I54" s="54" t="s">
        <v>14</v>
      </c>
      <c r="J54" s="52">
        <v>16.2</v>
      </c>
      <c r="K54" s="68">
        <f>0</f>
        <v>0</v>
      </c>
      <c r="L54" s="20">
        <f t="shared" si="5"/>
        <v>0</v>
      </c>
      <c r="M54" s="21" t="str">
        <f t="shared" si="0"/>
        <v>OK</v>
      </c>
      <c r="N54" s="36"/>
      <c r="O54" s="36"/>
      <c r="P54" s="33"/>
      <c r="Q54" s="33"/>
      <c r="R54" s="33"/>
      <c r="S54" s="33"/>
      <c r="T54" s="33"/>
      <c r="U54" s="33"/>
      <c r="V54" s="33"/>
      <c r="W54" s="33"/>
      <c r="X54" s="34"/>
      <c r="Y54" s="34"/>
      <c r="Z54" s="34"/>
      <c r="AA54" s="34"/>
      <c r="AB54" s="34"/>
      <c r="AC54" s="34"/>
      <c r="AD54" s="34"/>
      <c r="AE54" s="34"/>
    </row>
    <row r="55" spans="1:31" ht="30.2" customHeight="1" x14ac:dyDescent="0.25">
      <c r="A55" s="113"/>
      <c r="B55" s="87"/>
      <c r="C55" s="89"/>
      <c r="D55" s="55">
        <v>58</v>
      </c>
      <c r="E55" s="87"/>
      <c r="F55" s="53" t="s">
        <v>22</v>
      </c>
      <c r="G55" s="54" t="s">
        <v>30</v>
      </c>
      <c r="H55" s="54" t="s">
        <v>18</v>
      </c>
      <c r="I55" s="54" t="s">
        <v>14</v>
      </c>
      <c r="J55" s="52">
        <v>2648</v>
      </c>
      <c r="K55" s="68">
        <f>0</f>
        <v>0</v>
      </c>
      <c r="L55" s="20">
        <f t="shared" si="5"/>
        <v>0</v>
      </c>
      <c r="M55" s="21" t="str">
        <f t="shared" si="0"/>
        <v>OK</v>
      </c>
      <c r="N55" s="36"/>
      <c r="O55" s="36"/>
      <c r="P55" s="33"/>
      <c r="Q55" s="33"/>
      <c r="R55" s="33"/>
      <c r="S55" s="33"/>
      <c r="T55" s="33"/>
      <c r="U55" s="33"/>
      <c r="V55" s="33"/>
      <c r="W55" s="33"/>
      <c r="X55" s="34"/>
      <c r="Y55" s="34"/>
      <c r="Z55" s="34"/>
      <c r="AA55" s="34"/>
      <c r="AB55" s="34"/>
      <c r="AC55" s="34"/>
      <c r="AD55" s="34"/>
      <c r="AE55" s="34"/>
    </row>
    <row r="56" spans="1:31" ht="30.2" customHeight="1" x14ac:dyDescent="0.25">
      <c r="A56" s="113"/>
      <c r="B56" s="87" t="s">
        <v>52</v>
      </c>
      <c r="C56" s="88">
        <v>31</v>
      </c>
      <c r="D56" s="55">
        <v>61</v>
      </c>
      <c r="E56" s="87" t="s">
        <v>23</v>
      </c>
      <c r="F56" s="53" t="s">
        <v>22</v>
      </c>
      <c r="G56" s="54" t="s">
        <v>29</v>
      </c>
      <c r="H56" s="54" t="s">
        <v>12</v>
      </c>
      <c r="I56" s="54" t="s">
        <v>14</v>
      </c>
      <c r="J56" s="52">
        <v>6.93</v>
      </c>
      <c r="K56" s="68">
        <f>0</f>
        <v>0</v>
      </c>
      <c r="L56" s="20">
        <f t="shared" si="5"/>
        <v>0</v>
      </c>
      <c r="M56" s="21" t="str">
        <f t="shared" si="0"/>
        <v>OK</v>
      </c>
      <c r="N56" s="36"/>
      <c r="O56" s="36"/>
      <c r="P56" s="33"/>
      <c r="Q56" s="33"/>
      <c r="R56" s="33"/>
      <c r="S56" s="33"/>
      <c r="T56" s="33"/>
      <c r="U56" s="33"/>
      <c r="V56" s="33"/>
      <c r="W56" s="33"/>
      <c r="X56" s="34"/>
      <c r="Y56" s="34"/>
      <c r="Z56" s="34"/>
      <c r="AA56" s="34"/>
      <c r="AB56" s="34"/>
      <c r="AC56" s="34"/>
      <c r="AD56" s="34"/>
      <c r="AE56" s="34"/>
    </row>
    <row r="57" spans="1:31" ht="30.2" customHeight="1" x14ac:dyDescent="0.25">
      <c r="A57" s="114"/>
      <c r="B57" s="87"/>
      <c r="C57" s="88"/>
      <c r="D57" s="55">
        <v>62</v>
      </c>
      <c r="E57" s="87"/>
      <c r="F57" s="53" t="s">
        <v>22</v>
      </c>
      <c r="G57" s="54" t="s">
        <v>30</v>
      </c>
      <c r="H57" s="54" t="s">
        <v>18</v>
      </c>
      <c r="I57" s="54" t="s">
        <v>14</v>
      </c>
      <c r="J57" s="52">
        <v>1364</v>
      </c>
      <c r="K57" s="68">
        <f>0</f>
        <v>0</v>
      </c>
      <c r="L57" s="20">
        <f>K57-(SUM(N57:AE57))</f>
        <v>0</v>
      </c>
      <c r="M57" s="21" t="str">
        <f t="shared" si="0"/>
        <v>OK</v>
      </c>
      <c r="N57" s="36"/>
      <c r="O57" s="36"/>
      <c r="P57" s="33"/>
      <c r="Q57" s="33"/>
      <c r="R57" s="33"/>
      <c r="S57" s="33"/>
      <c r="T57" s="33"/>
      <c r="U57" s="33"/>
      <c r="V57" s="33"/>
      <c r="W57" s="33"/>
      <c r="X57" s="34"/>
      <c r="Y57" s="34"/>
      <c r="Z57" s="34"/>
      <c r="AA57" s="34"/>
      <c r="AB57" s="34"/>
      <c r="AC57" s="34"/>
      <c r="AD57" s="34"/>
      <c r="AE57" s="34"/>
    </row>
    <row r="58" spans="1:31" x14ac:dyDescent="0.25">
      <c r="K58" s="6">
        <f>SUM(K4:K57)</f>
        <v>1010</v>
      </c>
      <c r="L58" s="6">
        <f>SUM(L4:L57)</f>
        <v>1010</v>
      </c>
      <c r="N58" s="38">
        <f>SUMPRODUCT($J$4:$J$57,N4:N57)</f>
        <v>0</v>
      </c>
      <c r="O58" s="38">
        <f t="shared" ref="O58:AE58" si="8">SUMPRODUCT($J$4:$J$57,O4:O57)</f>
        <v>0</v>
      </c>
      <c r="P58" s="38">
        <f t="shared" si="8"/>
        <v>0</v>
      </c>
      <c r="Q58" s="38">
        <f t="shared" si="8"/>
        <v>0</v>
      </c>
      <c r="R58" s="38">
        <f t="shared" si="8"/>
        <v>0</v>
      </c>
      <c r="S58" s="38">
        <f t="shared" si="8"/>
        <v>0</v>
      </c>
      <c r="T58" s="38">
        <f t="shared" si="8"/>
        <v>0</v>
      </c>
      <c r="U58" s="38">
        <f t="shared" si="8"/>
        <v>0</v>
      </c>
      <c r="V58" s="38">
        <f t="shared" si="8"/>
        <v>0</v>
      </c>
      <c r="W58" s="38">
        <f t="shared" si="8"/>
        <v>0</v>
      </c>
      <c r="X58" s="38">
        <f t="shared" si="8"/>
        <v>0</v>
      </c>
      <c r="Y58" s="38">
        <f t="shared" si="8"/>
        <v>0</v>
      </c>
      <c r="Z58" s="38">
        <f t="shared" si="8"/>
        <v>0</v>
      </c>
      <c r="AA58" s="38">
        <f t="shared" si="8"/>
        <v>0</v>
      </c>
      <c r="AB58" s="38">
        <f t="shared" si="8"/>
        <v>0</v>
      </c>
      <c r="AC58" s="38">
        <f t="shared" si="8"/>
        <v>0</v>
      </c>
      <c r="AD58" s="38">
        <f t="shared" si="8"/>
        <v>0</v>
      </c>
      <c r="AE58" s="38">
        <f t="shared" si="8"/>
        <v>0</v>
      </c>
    </row>
    <row r="59" spans="1:31" ht="18.75" x14ac:dyDescent="0.25">
      <c r="N59" s="32"/>
      <c r="O59" s="32"/>
    </row>
    <row r="61" spans="1:31" ht="19.149999999999999" customHeight="1" x14ac:dyDescent="0.25">
      <c r="B61" s="115" t="s">
        <v>58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7"/>
      <c r="N61" s="32"/>
      <c r="O61" s="32"/>
      <c r="P61" s="32"/>
    </row>
    <row r="65" spans="20:20" x14ac:dyDescent="0.25">
      <c r="T65" s="39"/>
    </row>
  </sheetData>
  <mergeCells count="111">
    <mergeCell ref="K1:M1"/>
    <mergeCell ref="N1:N2"/>
    <mergeCell ref="O1:O2"/>
    <mergeCell ref="P1:P2"/>
    <mergeCell ref="AC1:AC2"/>
    <mergeCell ref="AD1:AD2"/>
    <mergeCell ref="AE1:AE2"/>
    <mergeCell ref="A2:M2"/>
    <mergeCell ref="A4:A7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Q1:Q2"/>
    <mergeCell ref="R1:R2"/>
    <mergeCell ref="S1:S2"/>
    <mergeCell ref="T1:T2"/>
    <mergeCell ref="U1:U2"/>
    <mergeCell ref="V1:V2"/>
    <mergeCell ref="A1:B1"/>
    <mergeCell ref="C1:J1"/>
    <mergeCell ref="A16:A23"/>
    <mergeCell ref="B16:B17"/>
    <mergeCell ref="C16:C17"/>
    <mergeCell ref="E16:E17"/>
    <mergeCell ref="B18:B19"/>
    <mergeCell ref="C18:C19"/>
    <mergeCell ref="E6:E7"/>
    <mergeCell ref="A8:A15"/>
    <mergeCell ref="B8:B9"/>
    <mergeCell ref="C8:C9"/>
    <mergeCell ref="E8:E9"/>
    <mergeCell ref="B10:B11"/>
    <mergeCell ref="C10:C11"/>
    <mergeCell ref="E10:E11"/>
    <mergeCell ref="B12:B13"/>
    <mergeCell ref="C12:C13"/>
    <mergeCell ref="E18:E19"/>
    <mergeCell ref="B20:B21"/>
    <mergeCell ref="C20:C21"/>
    <mergeCell ref="E20:E21"/>
    <mergeCell ref="B22:B23"/>
    <mergeCell ref="C22:C23"/>
    <mergeCell ref="E22:E23"/>
    <mergeCell ref="E12:E13"/>
    <mergeCell ref="B14:B15"/>
    <mergeCell ref="C14:C15"/>
    <mergeCell ref="E14:E15"/>
    <mergeCell ref="B30:B31"/>
    <mergeCell ref="C30:C31"/>
    <mergeCell ref="E30:E31"/>
    <mergeCell ref="A32:A35"/>
    <mergeCell ref="B32:B33"/>
    <mergeCell ref="C32:C33"/>
    <mergeCell ref="E32:E33"/>
    <mergeCell ref="B34:B35"/>
    <mergeCell ref="C34:C35"/>
    <mergeCell ref="E34:E35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42:B43"/>
    <mergeCell ref="C42:C43"/>
    <mergeCell ref="E42:E43"/>
    <mergeCell ref="B44:B45"/>
    <mergeCell ref="C44:C45"/>
    <mergeCell ref="E44:E45"/>
    <mergeCell ref="A36:A47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46:B47"/>
    <mergeCell ref="C46:C47"/>
    <mergeCell ref="E46:E47"/>
    <mergeCell ref="B61:M61"/>
    <mergeCell ref="B52:B53"/>
    <mergeCell ref="C52:C53"/>
    <mergeCell ref="E52:E53"/>
    <mergeCell ref="B54:B55"/>
    <mergeCell ref="C54:C55"/>
    <mergeCell ref="E54:E55"/>
    <mergeCell ref="A48:A57"/>
    <mergeCell ref="B48:B49"/>
    <mergeCell ref="C48:C49"/>
    <mergeCell ref="E48:E49"/>
    <mergeCell ref="B50:B51"/>
    <mergeCell ref="C50:C51"/>
    <mergeCell ref="E50:E51"/>
    <mergeCell ref="B56:B57"/>
    <mergeCell ref="C56:C57"/>
    <mergeCell ref="E56:E57"/>
  </mergeCells>
  <conditionalFormatting sqref="N4:AE57">
    <cfRule type="cellIs" dxfId="6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REITORIA-PROEX</vt:lpstr>
      <vt:lpstr>REITORIA-SETRAN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CESMO</vt:lpstr>
      <vt:lpstr>CEO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MARIANA FURTADO</cp:lastModifiedBy>
  <cp:lastPrinted>2014-06-04T18:55:53Z</cp:lastPrinted>
  <dcterms:created xsi:type="dcterms:W3CDTF">2010-06-19T20:43:11Z</dcterms:created>
  <dcterms:modified xsi:type="dcterms:W3CDTF">2024-06-25T17:28:52Z</dcterms:modified>
</cp:coreProperties>
</file>