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Clovis\$$_Udesc\##_PPG_Producao.Vegetal\$_Selecao\2025.1\"/>
    </mc:Choice>
  </mc:AlternateContent>
  <xr:revisionPtr revIDLastSave="0" documentId="13_ncr:1_{3E0574A3-0C72-4490-98E3-835F3AC850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_II_Resumido-CAS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8" i="7" l="1"/>
  <c r="H107" i="7"/>
  <c r="H109" i="7" s="1"/>
  <c r="H104" i="7"/>
  <c r="H103" i="7"/>
  <c r="H102" i="7"/>
  <c r="H101" i="7"/>
  <c r="H100" i="7"/>
  <c r="H99" i="7"/>
  <c r="H96" i="7"/>
  <c r="H95" i="7"/>
  <c r="H94" i="7"/>
  <c r="H91" i="7"/>
  <c r="H90" i="7"/>
  <c r="H87" i="7"/>
  <c r="H86" i="7"/>
  <c r="H85" i="7"/>
  <c r="H84" i="7"/>
  <c r="H81" i="7"/>
  <c r="H80" i="7"/>
  <c r="H77" i="7"/>
  <c r="H76" i="7"/>
  <c r="H75" i="7"/>
  <c r="H74" i="7"/>
  <c r="H73" i="7"/>
  <c r="H70" i="7"/>
  <c r="H69" i="7"/>
  <c r="H68" i="7"/>
  <c r="H65" i="7"/>
  <c r="H64" i="7"/>
  <c r="H63" i="7"/>
  <c r="H62" i="7"/>
  <c r="H61" i="7"/>
  <c r="H58" i="7"/>
  <c r="H57" i="7"/>
  <c r="H56" i="7"/>
  <c r="H53" i="7"/>
  <c r="H51" i="7"/>
  <c r="H49" i="7"/>
  <c r="H47" i="7"/>
  <c r="H45" i="7"/>
  <c r="H43" i="7"/>
  <c r="H41" i="7"/>
  <c r="H39" i="7"/>
  <c r="H37" i="7"/>
  <c r="H36" i="7"/>
  <c r="H33" i="7"/>
  <c r="H32" i="7"/>
  <c r="H29" i="7"/>
  <c r="H28" i="7"/>
  <c r="H26" i="7"/>
  <c r="H25" i="7"/>
  <c r="H22" i="7"/>
  <c r="G109" i="7"/>
  <c r="E37" i="7"/>
  <c r="E36" i="7"/>
  <c r="E33" i="7"/>
  <c r="E32" i="7"/>
  <c r="E87" i="7"/>
  <c r="E100" i="7"/>
  <c r="E91" i="7"/>
  <c r="E69" i="7"/>
  <c r="E41" i="7"/>
  <c r="E39" i="7"/>
  <c r="E28" i="7"/>
  <c r="E26" i="7"/>
  <c r="E25" i="7"/>
  <c r="E29" i="7"/>
  <c r="D109" i="7"/>
  <c r="E108" i="7"/>
  <c r="E107" i="7"/>
  <c r="H111" i="7" l="1"/>
  <c r="E109" i="7"/>
  <c r="E51" i="7"/>
  <c r="E104" i="7"/>
  <c r="E103" i="7"/>
  <c r="E102" i="7"/>
  <c r="E101" i="7"/>
  <c r="E99" i="7"/>
  <c r="E96" i="7"/>
  <c r="E95" i="7"/>
  <c r="E94" i="7"/>
  <c r="E81" i="7"/>
  <c r="E77" i="7"/>
  <c r="E76" i="7"/>
  <c r="E75" i="7"/>
  <c r="E53" i="7"/>
  <c r="E47" i="7"/>
  <c r="E45" i="7"/>
  <c r="E43" i="7"/>
  <c r="E22" i="7"/>
  <c r="E111" i="7" l="1"/>
  <c r="E80" i="7"/>
  <c r="E70" i="7"/>
  <c r="E68" i="7"/>
  <c r="E90" i="7" l="1"/>
  <c r="E86" i="7" l="1"/>
  <c r="E85" i="7"/>
  <c r="E84" i="7"/>
  <c r="E74" i="7"/>
  <c r="E73" i="7"/>
  <c r="E65" i="7"/>
  <c r="E64" i="7"/>
  <c r="E63" i="7"/>
  <c r="E62" i="7"/>
  <c r="E61" i="7"/>
  <c r="E58" i="7"/>
  <c r="E57" i="7"/>
  <c r="E56" i="7"/>
  <c r="E49" i="7"/>
  <c r="G17" i="7" l="1"/>
  <c r="D17" i="7" l="1"/>
</calcChain>
</file>

<file path=xl/sharedStrings.xml><?xml version="1.0" encoding="utf-8"?>
<sst xmlns="http://schemas.openxmlformats.org/spreadsheetml/2006/main" count="192" uniqueCount="184">
  <si>
    <t>TOTAL</t>
  </si>
  <si>
    <t>CRITÉRIOS</t>
  </si>
  <si>
    <t>Pontuação/ limites</t>
  </si>
  <si>
    <t xml:space="preserve">Quantidade </t>
  </si>
  <si>
    <t>Pontos</t>
  </si>
  <si>
    <t>(formação, desempenho acadêmico e produção científica e técnica).</t>
  </si>
  <si>
    <t>(Preenchimento obrigatório pelo candidato).</t>
  </si>
  <si>
    <t>Artigos:</t>
  </si>
  <si>
    <t>Curso:</t>
  </si>
  <si>
    <t>Total de Pontos</t>
  </si>
  <si>
    <t>Produção bibliográfica:</t>
  </si>
  <si>
    <t>Orientações:</t>
  </si>
  <si>
    <t>1)</t>
  </si>
  <si>
    <t>2)</t>
  </si>
  <si>
    <t>3)</t>
  </si>
  <si>
    <t>6)</t>
  </si>
  <si>
    <t>5)</t>
  </si>
  <si>
    <t>4)</t>
  </si>
  <si>
    <t>7)</t>
  </si>
  <si>
    <t>8)</t>
  </si>
  <si>
    <t>9)</t>
  </si>
  <si>
    <t>10)</t>
  </si>
  <si>
    <t>11)</t>
  </si>
  <si>
    <t>12)</t>
  </si>
  <si>
    <t>13)</t>
  </si>
  <si>
    <t>22)</t>
  </si>
  <si>
    <t>31)</t>
  </si>
  <si>
    <t>14)</t>
  </si>
  <si>
    <t>15)</t>
  </si>
  <si>
    <t>16)</t>
  </si>
  <si>
    <t>17)</t>
  </si>
  <si>
    <t>18)</t>
  </si>
  <si>
    <t>19)</t>
  </si>
  <si>
    <t>20)</t>
  </si>
  <si>
    <t>21)</t>
  </si>
  <si>
    <t>23)</t>
  </si>
  <si>
    <t>24)</t>
  </si>
  <si>
    <t>25)</t>
  </si>
  <si>
    <t>26)</t>
  </si>
  <si>
    <t>27)</t>
  </si>
  <si>
    <t>28)</t>
  </si>
  <si>
    <t>29)</t>
  </si>
  <si>
    <t>30)</t>
  </si>
  <si>
    <t>32)</t>
  </si>
  <si>
    <t>33)</t>
  </si>
  <si>
    <t>34)</t>
  </si>
  <si>
    <t>35)</t>
  </si>
  <si>
    <t>36)</t>
  </si>
  <si>
    <t>37)</t>
  </si>
  <si>
    <t>38)</t>
  </si>
  <si>
    <t>39)</t>
  </si>
  <si>
    <t>40)</t>
  </si>
  <si>
    <t>41)</t>
  </si>
  <si>
    <t>42)</t>
  </si>
  <si>
    <t>43)</t>
  </si>
  <si>
    <t>44)</t>
  </si>
  <si>
    <t>45)</t>
  </si>
  <si>
    <t>46)</t>
  </si>
  <si>
    <t>47)</t>
  </si>
  <si>
    <t>48)</t>
  </si>
  <si>
    <t>Histórico escolar da graduação (somente para mestrado)</t>
  </si>
  <si>
    <t>Livro publicado na área de Produção Vegetal (com ISNN; ISBN)</t>
  </si>
  <si>
    <t xml:space="preserve">Capítulo de livro na área de Produção Vegetal </t>
  </si>
  <si>
    <t>Trabalhos completos em eventos</t>
  </si>
  <si>
    <t>Trabalho completo de palestras em eventos</t>
  </si>
  <si>
    <t>Resumo em eventos</t>
  </si>
  <si>
    <t>Boletim técnico (Agrárias)</t>
  </si>
  <si>
    <t>Textos em revistas/ magazines/ apostilas/ Textos em jornais / Folders (Agrárias)</t>
  </si>
  <si>
    <t>Prêmios na área de Ciências Agrárias</t>
  </si>
  <si>
    <t xml:space="preserve">Lattu Sensu </t>
  </si>
  <si>
    <t>com + 120 horas</t>
  </si>
  <si>
    <t>36 a 120 horas</t>
  </si>
  <si>
    <t>Apoio técnico (órgãos oficiais fomento)</t>
  </si>
  <si>
    <t>Iniciação científica e Bolsista voluntário (Pivic)</t>
  </si>
  <si>
    <t>Monitor de disciplina</t>
  </si>
  <si>
    <t>Bolsista de extensão</t>
  </si>
  <si>
    <t>Bolsista de trabalho</t>
  </si>
  <si>
    <t>Área da Produção Vegetal</t>
  </si>
  <si>
    <t>Consultoria científica (Ad Hoc) na área de Ciências Agrárias</t>
  </si>
  <si>
    <t xml:space="preserve">Ensino na área de Ciências Agrárias na Graduação </t>
  </si>
  <si>
    <t>Ensino na área de Ciências Agrárias – ensino médio (técnico)</t>
  </si>
  <si>
    <t>Processo Seletivo ou Concurso Público</t>
  </si>
  <si>
    <t>Especialização</t>
  </si>
  <si>
    <t>TCC ou estágio de conclusão de curso de graduação.</t>
  </si>
  <si>
    <t>Palestra em evento técnico científico (congresso, simpósio, seminário, reunião)</t>
  </si>
  <si>
    <t>Mini-curso</t>
  </si>
  <si>
    <t>Organização de eventos na área de Ciências Agrárias</t>
  </si>
  <si>
    <t>Coordenador de projetos na área de Ciências Agrárias</t>
  </si>
  <si>
    <t>Aprovação em concurso público na área de Ciências Agrárias</t>
  </si>
  <si>
    <t>Livros:</t>
  </si>
  <si>
    <t>Cursos /Eventos (presencial) na área de Ciências Agrárias:</t>
  </si>
  <si>
    <t>Bolsas durante a Graduação:</t>
  </si>
  <si>
    <t>Atividade profissional:</t>
  </si>
  <si>
    <t>Atividade docente:</t>
  </si>
  <si>
    <t>Aluno</t>
  </si>
  <si>
    <t>Comissão</t>
  </si>
  <si>
    <t>Total solicitado</t>
  </si>
  <si>
    <t>Total atribuído</t>
  </si>
  <si>
    <t>Mestrado:</t>
  </si>
  <si>
    <t>Doutorado:</t>
  </si>
  <si>
    <r>
      <t xml:space="preserve">Propriedade intelectual- depósito de </t>
    </r>
    <r>
      <rPr>
        <b/>
        <sz val="15"/>
        <color rgb="FF000000"/>
        <rFont val="Arial"/>
        <family val="2"/>
      </rPr>
      <t>PATENTE</t>
    </r>
    <r>
      <rPr>
        <sz val="15"/>
        <color rgb="FF000000"/>
        <rFont val="Arial"/>
        <family val="2"/>
      </rPr>
      <t>, em Ciências Agrárias - Produção Vegetal</t>
    </r>
  </si>
  <si>
    <t>ALUNO</t>
  </si>
  <si>
    <t>COMISSÃO</t>
  </si>
  <si>
    <t>5 pontos/prêmio (máximo 10 pontos)</t>
  </si>
  <si>
    <r>
      <t xml:space="preserve">Propriedade intelectual- registro de </t>
    </r>
    <r>
      <rPr>
        <b/>
        <sz val="15"/>
        <color rgb="FF000000"/>
        <rFont val="Arial"/>
        <family val="2"/>
      </rPr>
      <t>CULTIVAR</t>
    </r>
    <r>
      <rPr>
        <sz val="15"/>
        <color rgb="FF000000"/>
        <rFont val="Arial"/>
        <family val="2"/>
      </rPr>
      <t>, em Ciências Agrárias - Produção Vegetal</t>
    </r>
  </si>
  <si>
    <t>a) Iniciação científica na graduação</t>
  </si>
  <si>
    <t>TCC/ Estágio curricular na graducação</t>
  </si>
  <si>
    <t>Extensão na graduação</t>
  </si>
  <si>
    <t>Monitoria ensino na graduação</t>
  </si>
  <si>
    <t>30 pontos/patente (pontuará todas)</t>
  </si>
  <si>
    <t>30 pontos/cultivar (pontuará todas)</t>
  </si>
  <si>
    <r>
      <t>2 pontos/resumo (1</t>
    </r>
    <r>
      <rPr>
        <vertAlign val="superscript"/>
        <sz val="18"/>
        <color rgb="FF000000"/>
        <rFont val="Arial"/>
        <family val="2"/>
      </rPr>
      <t>o</t>
    </r>
    <r>
      <rPr>
        <sz val="18"/>
        <color rgb="FF000000"/>
        <rFont val="Arial"/>
        <family val="2"/>
      </rPr>
      <t xml:space="preserve"> autor)  - máximo 6 pontos</t>
    </r>
  </si>
  <si>
    <r>
      <t>2 pontos/boletim (1</t>
    </r>
    <r>
      <rPr>
        <vertAlign val="superscript"/>
        <sz val="18"/>
        <color rgb="FF000000"/>
        <rFont val="Arial"/>
        <family val="2"/>
      </rPr>
      <t>o</t>
    </r>
    <r>
      <rPr>
        <sz val="18"/>
        <color rgb="FF000000"/>
        <rFont val="Arial"/>
        <family val="2"/>
      </rPr>
      <t xml:space="preserve"> autor) - máximo 4 pontos</t>
    </r>
  </si>
  <si>
    <r>
      <t>0,5ponto/texto (1</t>
    </r>
    <r>
      <rPr>
        <vertAlign val="superscript"/>
        <sz val="20"/>
        <color rgb="FF000000"/>
        <rFont val="Arial"/>
        <family val="2"/>
      </rPr>
      <t>o</t>
    </r>
    <r>
      <rPr>
        <sz val="20"/>
        <color rgb="FF000000"/>
        <rFont val="Arial"/>
        <family val="2"/>
      </rPr>
      <t xml:space="preserve"> autor) - máximo 1 ponto</t>
    </r>
  </si>
  <si>
    <t>Disciplinas efetivamente cursadas no respectivo curso em andamento:</t>
  </si>
  <si>
    <t>Aluno regular com conceito A.</t>
  </si>
  <si>
    <t>Aluno regular com conceito B.</t>
  </si>
  <si>
    <t>UDESC/CAV/PPGPV</t>
  </si>
  <si>
    <t>b) Iniciação científica no ensino médio</t>
  </si>
  <si>
    <t>Média Geral do Curso (nota de 0 a 10 com decimal, ex.:9,1)</t>
  </si>
  <si>
    <t>Total Solicitado</t>
  </si>
  <si>
    <t>Total Atribuido</t>
  </si>
  <si>
    <r>
      <t>25pontos (1</t>
    </r>
    <r>
      <rPr>
        <vertAlign val="superscript"/>
        <sz val="20"/>
        <color rgb="FF000000"/>
        <rFont val="Arial"/>
        <family val="2"/>
      </rPr>
      <t>o</t>
    </r>
    <r>
      <rPr>
        <sz val="20"/>
        <color rgb="FF000000"/>
        <rFont val="Arial"/>
        <family val="2"/>
      </rPr>
      <t xml:space="preserve"> autor) - maximo 75 pontos</t>
    </r>
  </si>
  <si>
    <r>
      <t>10pontos (1</t>
    </r>
    <r>
      <rPr>
        <vertAlign val="superscript"/>
        <sz val="20"/>
        <color rgb="FF000000"/>
        <rFont val="Arial"/>
        <family val="2"/>
      </rPr>
      <t>o</t>
    </r>
    <r>
      <rPr>
        <sz val="20"/>
        <color rgb="FF000000"/>
        <rFont val="Arial"/>
        <family val="2"/>
      </rPr>
      <t xml:space="preserve"> autor) - máximo 30 pontos</t>
    </r>
  </si>
  <si>
    <t>05pontos (co-autor) máximo 15 pontos</t>
  </si>
  <si>
    <t>Apresentador/palestrante:</t>
  </si>
  <si>
    <t>15 pontos/curso (máximo 15 pontos)</t>
  </si>
  <si>
    <t>5 pontos/curso (máximo 10 pontos)</t>
  </si>
  <si>
    <t>3 pontos/curso (máximo 9 pontos)</t>
  </si>
  <si>
    <t>1 ponto/mês. (máximo 30 pontos)</t>
  </si>
  <si>
    <t>0,5 ponto/mês. (máximo 15 pontos)</t>
  </si>
  <si>
    <t>0,3 ponto/mês. (máximo 10 pontos)</t>
  </si>
  <si>
    <t>1ponto/mês. (máximo 12 pontos)</t>
  </si>
  <si>
    <t>2pontos/mês. (máximo 24 pontos)</t>
  </si>
  <si>
    <t>0,5ponto/mês. (máximo 10 pontos)</t>
  </si>
  <si>
    <t>1 ponto/mês (máximo 10 pontos; seja 40, 20 ou 10h/semana)</t>
  </si>
  <si>
    <t>0,5 ponto/mês (máximo 10 pontos; seja 40, 20 ou 10h/semana)</t>
  </si>
  <si>
    <t>0,25 ponto/ artigo. (máximo 5 pontos)</t>
  </si>
  <si>
    <t>0,25 ponto/ evento. (máximo 2 pontos)</t>
  </si>
  <si>
    <t>0,25 ponto/ projeto. (máximo 2 pontos)</t>
  </si>
  <si>
    <t>2 pontos/banca. (máximo 10 pontos)</t>
  </si>
  <si>
    <t>1 ponto/banca. (máximo 5 pontos)</t>
  </si>
  <si>
    <t>0,5 ponto/banca. (máximo 5 pontos)</t>
  </si>
  <si>
    <t>2 pontos/palestra. (máximo 8 pontos)</t>
  </si>
  <si>
    <t>0,25 ponto/hora. (máximo 4 pontos)</t>
  </si>
  <si>
    <t>1 ponto/mês. máximo 36 pontos (de pelo menos 10 h/semana)</t>
  </si>
  <si>
    <t>0,5 ponto/mês. máximo 10 pontos (de pelo menos 10 h/semana)</t>
  </si>
  <si>
    <t>1 ponto/evento. (máximo 3 pontos)</t>
  </si>
  <si>
    <t>2 pontos/projeto. (máximo 6 pontos)</t>
  </si>
  <si>
    <t>2 pontos/concurso. (máximo 6 pontos)</t>
  </si>
  <si>
    <t>2 pontos/orientado. (máximo 6 pontos)</t>
  </si>
  <si>
    <t>1 pontos/orientado. (máximo 3 pontos)</t>
  </si>
  <si>
    <t>1 ponto/orientado. (máximo 3 pontos)</t>
  </si>
  <si>
    <r>
      <t>4 pontos/trabalho (1</t>
    </r>
    <r>
      <rPr>
        <vertAlign val="superscript"/>
        <sz val="20"/>
        <color rgb="FF000000"/>
        <rFont val="Arial"/>
        <family val="2"/>
      </rPr>
      <t>o</t>
    </r>
    <r>
      <rPr>
        <sz val="20"/>
        <color rgb="FF000000"/>
        <rFont val="Arial"/>
        <family val="2"/>
      </rPr>
      <t xml:space="preserve"> autor) - máximo 12 pontos</t>
    </r>
  </si>
  <si>
    <r>
      <t>3 pontos/trabalho (1</t>
    </r>
    <r>
      <rPr>
        <vertAlign val="superscript"/>
        <sz val="20"/>
        <color rgb="FF000000"/>
        <rFont val="Arial"/>
        <family val="2"/>
      </rPr>
      <t>o</t>
    </r>
    <r>
      <rPr>
        <sz val="20"/>
        <color rgb="FF000000"/>
        <rFont val="Arial"/>
        <family val="2"/>
      </rPr>
      <t xml:space="preserve"> autor) - máximo 09 pontos</t>
    </r>
  </si>
  <si>
    <t>15pontos (co-autor) - maximo 45 pontos</t>
  </si>
  <si>
    <t>Observação</t>
  </si>
  <si>
    <t>Não será pontuada apresentação oral de banner. Não será pontuada a apresentação oral de trabalho de I.C.</t>
  </si>
  <si>
    <t>Livros e capítulos aceitos, somente 90% da pontuação, exemplo, anotar 0,9 por produção.</t>
  </si>
  <si>
    <t>Candidato/a:</t>
  </si>
  <si>
    <t>Orientador/a:</t>
  </si>
  <si>
    <t>(marque com um X, abaixo seu curso)</t>
  </si>
  <si>
    <t>Intercâmbio /Estágio extracurricular</t>
  </si>
  <si>
    <t>Máximo de 48 pontos em disciplinas.</t>
  </si>
  <si>
    <t>Consultoria científica (Ad Hoc) Avaliação: resumos e banners científicos</t>
  </si>
  <si>
    <t>Consultoria científica (Ad Hoc) Avaliacão: projetos de pesquisa científica</t>
  </si>
  <si>
    <t>Consultoria científica (Ad Hoc) Avaliação: artigos científicos</t>
  </si>
  <si>
    <t>Estágio extracurricular durante a Graduação</t>
  </si>
  <si>
    <t>Artigo aceito pontua somente 90%; exemplo: 1 artigo aceito, anotar 0,9 por produção.</t>
  </si>
  <si>
    <t>ANEXO II - PLANILHA DE PONTUAÇÃO DO CURRÍCULO PARA O EDITAIS DE SELEÇÃO - PPGPV_CAV_UDESC</t>
  </si>
  <si>
    <t>Representação discente (na graduação ou pós-graduação).</t>
  </si>
  <si>
    <t>Participação como membro em bancas e representação:</t>
  </si>
  <si>
    <t>0,2 ponto/mês. (máximo 3 pontos)</t>
  </si>
  <si>
    <t>Artigos SEM percentil</t>
  </si>
  <si>
    <t>Intercâmbio durante a Graduação</t>
  </si>
  <si>
    <t>Intercâmbio durante a Pós-Graduação</t>
  </si>
  <si>
    <t>2 pontos por crédito cursado (máx. 24 créditos)</t>
  </si>
  <si>
    <t>1 ponto por crédito cursado (máx. 24 créditos)</t>
  </si>
  <si>
    <r>
      <t>100% do percentual do percentil (1</t>
    </r>
    <r>
      <rPr>
        <vertAlign val="superscript"/>
        <sz val="16"/>
        <color rgb="FF000000"/>
        <rFont val="Arial"/>
        <family val="2"/>
      </rPr>
      <t>o</t>
    </r>
    <r>
      <rPr>
        <sz val="16"/>
        <color rgb="FF000000"/>
        <rFont val="Arial"/>
        <family val="2"/>
      </rPr>
      <t xml:space="preserve"> autor) por artigo</t>
    </r>
  </si>
  <si>
    <t>70% do percentual do percentil (co-autor) por artigo</t>
  </si>
  <si>
    <t>Anotar com uma casa decimal (ex.: 41,1). Somar e anotar o total dos percentuais.</t>
  </si>
  <si>
    <r>
      <t>5 pontos/artigo (1</t>
    </r>
    <r>
      <rPr>
        <vertAlign val="superscript"/>
        <sz val="20"/>
        <color rgb="FF000000"/>
        <rFont val="Arial"/>
        <family val="2"/>
      </rPr>
      <t>o</t>
    </r>
    <r>
      <rPr>
        <sz val="20"/>
        <color rgb="FF000000"/>
        <rFont val="Arial"/>
        <family val="2"/>
      </rPr>
      <t xml:space="preserve"> autor)</t>
    </r>
  </si>
  <si>
    <t>3 pontos/artigo (co-autor)</t>
  </si>
  <si>
    <t>Artigos COM percentil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</si>
</sst>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4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Arial"/>
      <family val="2"/>
    </font>
    <font>
      <b/>
      <sz val="20"/>
      <color rgb="FFC00000"/>
      <name val="Arial"/>
      <family val="2"/>
    </font>
    <font>
      <sz val="20"/>
      <color rgb="FF002060"/>
      <name val="Arial"/>
      <family val="2"/>
    </font>
    <font>
      <b/>
      <sz val="20"/>
      <color rgb="FF002060"/>
      <name val="Arial"/>
      <family val="2"/>
    </font>
    <font>
      <b/>
      <sz val="20"/>
      <color rgb="FF000000"/>
      <name val="Arial"/>
      <family val="2"/>
    </font>
    <font>
      <b/>
      <sz val="20"/>
      <color theme="1"/>
      <name val="Arial"/>
      <family val="2"/>
    </font>
    <font>
      <sz val="16"/>
      <color rgb="FF002060"/>
      <name val="Arial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  <font>
      <vertAlign val="superscript"/>
      <sz val="20"/>
      <color rgb="FF000000"/>
      <name val="Arial"/>
      <family val="2"/>
    </font>
    <font>
      <sz val="17"/>
      <color rgb="FF000000"/>
      <name val="Arial"/>
      <family val="2"/>
    </font>
    <font>
      <sz val="15"/>
      <color rgb="FF000000"/>
      <name val="Arial"/>
      <family val="2"/>
    </font>
    <font>
      <b/>
      <sz val="15"/>
      <color rgb="FF000000"/>
      <name val="Arial"/>
      <family val="2"/>
    </font>
    <font>
      <sz val="18"/>
      <color rgb="FF000000"/>
      <name val="Arial"/>
      <family val="2"/>
    </font>
    <font>
      <vertAlign val="superscript"/>
      <sz val="18"/>
      <color rgb="FF000000"/>
      <name val="Arial"/>
      <family val="2"/>
    </font>
    <font>
      <sz val="20"/>
      <color rgb="FFFF0000"/>
      <name val="Arial"/>
      <family val="2"/>
    </font>
    <font>
      <b/>
      <sz val="18"/>
      <color theme="1"/>
      <name val="Arial"/>
      <family val="2"/>
    </font>
    <font>
      <i/>
      <sz val="20"/>
      <color rgb="FF000000"/>
      <name val="Arial"/>
      <family val="2"/>
    </font>
    <font>
      <b/>
      <i/>
      <sz val="22"/>
      <color rgb="FF000000"/>
      <name val="Arial"/>
      <family val="2"/>
    </font>
    <font>
      <vertAlign val="superscript"/>
      <sz val="16"/>
      <color rgb="FF000000"/>
      <name val="Arial"/>
      <family val="2"/>
    </font>
    <font>
      <b/>
      <sz val="16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4" borderId="0" xfId="0" applyFont="1" applyFill="1"/>
    <xf numFmtId="0" fontId="1" fillId="4" borderId="1" xfId="0" applyFont="1" applyFill="1" applyBorder="1"/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2" fontId="2" fillId="4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/>
    <xf numFmtId="2" fontId="4" fillId="2" borderId="1" xfId="0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4" borderId="0" xfId="0" applyFont="1" applyFill="1"/>
    <xf numFmtId="0" fontId="2" fillId="3" borderId="1" xfId="0" applyFont="1" applyFill="1" applyBorder="1" applyAlignment="1" applyProtection="1">
      <alignment horizontal="center"/>
      <protection locked="0"/>
    </xf>
    <xf numFmtId="0" fontId="3" fillId="4" borderId="0" xfId="0" applyFont="1" applyFill="1"/>
    <xf numFmtId="0" fontId="3" fillId="0" borderId="0" xfId="0" applyFont="1" applyAlignment="1">
      <alignment horizontal="center"/>
    </xf>
    <xf numFmtId="2" fontId="4" fillId="4" borderId="0" xfId="0" applyNumberFormat="1" applyFont="1" applyFill="1" applyAlignment="1">
      <alignment horizontal="center"/>
    </xf>
    <xf numFmtId="0" fontId="9" fillId="0" borderId="3" xfId="0" applyFont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5" fillId="4" borderId="10" xfId="0" applyFont="1" applyFill="1" applyBorder="1"/>
    <xf numFmtId="0" fontId="8" fillId="4" borderId="0" xfId="0" applyFont="1" applyFill="1" applyAlignment="1">
      <alignment horizontal="right"/>
    </xf>
    <xf numFmtId="0" fontId="2" fillId="0" borderId="0" xfId="0" applyFont="1"/>
    <xf numFmtId="2" fontId="2" fillId="4" borderId="1" xfId="0" applyNumberFormat="1" applyFont="1" applyFill="1" applyBorder="1" applyAlignment="1">
      <alignment horizontal="center"/>
    </xf>
    <xf numFmtId="0" fontId="10" fillId="4" borderId="1" xfId="0" applyFont="1" applyFill="1" applyBorder="1"/>
    <xf numFmtId="0" fontId="3" fillId="0" borderId="0" xfId="0" applyFont="1"/>
    <xf numFmtId="0" fontId="3" fillId="4" borderId="0" xfId="0" applyFont="1" applyFill="1" applyAlignment="1">
      <alignment horizontal="right"/>
    </xf>
    <xf numFmtId="0" fontId="2" fillId="4" borderId="1" xfId="0" applyFont="1" applyFill="1" applyBorder="1"/>
    <xf numFmtId="0" fontId="7" fillId="4" borderId="0" xfId="0" applyFont="1" applyFill="1" applyAlignment="1">
      <alignment horizontal="center"/>
    </xf>
    <xf numFmtId="0" fontId="7" fillId="0" borderId="0" xfId="0" applyFont="1"/>
    <xf numFmtId="0" fontId="13" fillId="4" borderId="1" xfId="0" applyFont="1" applyFill="1" applyBorder="1"/>
    <xf numFmtId="0" fontId="14" fillId="4" borderId="1" xfId="0" applyFont="1" applyFill="1" applyBorder="1"/>
    <xf numFmtId="0" fontId="10" fillId="4" borderId="0" xfId="0" applyFont="1" applyFill="1"/>
    <xf numFmtId="2" fontId="2" fillId="4" borderId="11" xfId="0" applyNumberFormat="1" applyFont="1" applyFill="1" applyBorder="1" applyAlignment="1">
      <alignment horizontal="center"/>
    </xf>
    <xf numFmtId="2" fontId="2" fillId="4" borderId="12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left" vertical="top"/>
    </xf>
    <xf numFmtId="0" fontId="5" fillId="4" borderId="0" xfId="0" applyFont="1" applyFill="1" applyAlignment="1" applyProtection="1">
      <alignment horizontal="center"/>
      <protection locked="0"/>
    </xf>
    <xf numFmtId="2" fontId="2" fillId="4" borderId="0" xfId="0" quotePrefix="1" applyNumberFormat="1" applyFont="1" applyFill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16" fillId="4" borderId="1" xfId="0" applyFont="1" applyFill="1" applyBorder="1"/>
    <xf numFmtId="0" fontId="16" fillId="4" borderId="0" xfId="0" applyFont="1" applyFill="1"/>
    <xf numFmtId="0" fontId="18" fillId="4" borderId="0" xfId="0" applyFont="1" applyFill="1"/>
    <xf numFmtId="0" fontId="10" fillId="0" borderId="3" xfId="0" applyFont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8" fillId="4" borderId="0" xfId="0" applyFont="1" applyFill="1"/>
    <xf numFmtId="0" fontId="19" fillId="4" borderId="0" xfId="0" applyFont="1" applyFill="1"/>
    <xf numFmtId="2" fontId="3" fillId="4" borderId="1" xfId="0" quotePrefix="1" applyNumberFormat="1" applyFont="1" applyFill="1" applyBorder="1" applyAlignment="1">
      <alignment horizontal="center"/>
    </xf>
    <xf numFmtId="2" fontId="8" fillId="4" borderId="1" xfId="0" quotePrefix="1" applyNumberFormat="1" applyFont="1" applyFill="1" applyBorder="1" applyAlignment="1">
      <alignment horizontal="center"/>
    </xf>
    <xf numFmtId="0" fontId="20" fillId="4" borderId="0" xfId="0" applyFont="1" applyFill="1"/>
    <xf numFmtId="0" fontId="21" fillId="3" borderId="1" xfId="0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164" fontId="3" fillId="5" borderId="1" xfId="0" applyNumberFormat="1" applyFont="1" applyFill="1" applyBorder="1" applyAlignment="1" applyProtection="1">
      <alignment horizontal="left"/>
      <protection locked="0"/>
    </xf>
    <xf numFmtId="0" fontId="3" fillId="5" borderId="1" xfId="0" applyFont="1" applyFill="1" applyBorder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0" fontId="2" fillId="4" borderId="1" xfId="0" applyFont="1" applyFill="1" applyBorder="1" applyAlignment="1">
      <alignment horizontal="left"/>
    </xf>
    <xf numFmtId="2" fontId="3" fillId="4" borderId="0" xfId="0" quotePrefix="1" applyNumberFormat="1" applyFont="1" applyFill="1" applyAlignment="1">
      <alignment horizontal="center"/>
    </xf>
    <xf numFmtId="2" fontId="8" fillId="4" borderId="0" xfId="0" quotePrefix="1" applyNumberFormat="1" applyFont="1" applyFill="1" applyAlignment="1">
      <alignment horizontal="center"/>
    </xf>
    <xf numFmtId="0" fontId="7" fillId="4" borderId="1" xfId="0" applyFont="1" applyFill="1" applyBorder="1"/>
    <xf numFmtId="0" fontId="6" fillId="0" borderId="1" xfId="0" applyFont="1" applyBorder="1" applyAlignment="1">
      <alignment horizontal="center"/>
    </xf>
    <xf numFmtId="0" fontId="2" fillId="4" borderId="0" xfId="0" applyFont="1" applyFill="1" applyAlignment="1">
      <alignment horizontal="left" vertical="top"/>
    </xf>
    <xf numFmtId="0" fontId="7" fillId="4" borderId="0" xfId="0" applyFont="1" applyFill="1"/>
    <xf numFmtId="0" fontId="8" fillId="4" borderId="0" xfId="0" applyFont="1" applyFill="1" applyAlignment="1">
      <alignment horizontal="left"/>
    </xf>
    <xf numFmtId="0" fontId="8" fillId="0" borderId="0" xfId="0" applyFont="1"/>
    <xf numFmtId="0" fontId="3" fillId="5" borderId="0" xfId="0" applyFont="1" applyFill="1" applyAlignment="1" applyProtection="1">
      <alignment horizontal="left"/>
      <protection locked="0"/>
    </xf>
    <xf numFmtId="0" fontId="9" fillId="4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/>
    </xf>
    <xf numFmtId="0" fontId="10" fillId="0" borderId="0" xfId="0" applyFont="1"/>
    <xf numFmtId="164" fontId="5" fillId="5" borderId="1" xfId="0" applyNumberFormat="1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10" fillId="7" borderId="1" xfId="0" applyFont="1" applyFill="1" applyBorder="1"/>
    <xf numFmtId="0" fontId="23" fillId="4" borderId="0" xfId="0" applyFont="1" applyFill="1"/>
    <xf numFmtId="0" fontId="2" fillId="8" borderId="1" xfId="0" applyFont="1" applyFill="1" applyBorder="1"/>
    <xf numFmtId="0" fontId="7" fillId="7" borderId="2" xfId="0" applyFont="1" applyFill="1" applyBorder="1" applyAlignment="1">
      <alignment horizontal="left" vertical="top"/>
    </xf>
    <xf numFmtId="0" fontId="7" fillId="7" borderId="3" xfId="0" applyFont="1" applyFill="1" applyBorder="1" applyAlignment="1">
      <alignment horizontal="left" vertical="top"/>
    </xf>
    <xf numFmtId="0" fontId="7" fillId="8" borderId="2" xfId="0" applyFont="1" applyFill="1" applyBorder="1" applyAlignment="1">
      <alignment horizontal="left" vertical="top"/>
    </xf>
    <xf numFmtId="0" fontId="7" fillId="8" borderId="3" xfId="0" applyFont="1" applyFill="1" applyBorder="1" applyAlignment="1">
      <alignment horizontal="left" vertical="top"/>
    </xf>
    <xf numFmtId="0" fontId="5" fillId="4" borderId="5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2" fontId="8" fillId="5" borderId="5" xfId="0" applyNumberFormat="1" applyFont="1" applyFill="1" applyBorder="1" applyAlignment="1">
      <alignment horizontal="center"/>
    </xf>
    <xf numFmtId="2" fontId="8" fillId="5" borderId="9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top"/>
    </xf>
    <xf numFmtId="0" fontId="2" fillId="4" borderId="3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99"/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220132</xdr:colOff>
      <xdr:row>9</xdr:row>
      <xdr:rowOff>135467</xdr:rowOff>
    </xdr:from>
    <xdr:to>
      <xdr:col>1</xdr:col>
      <xdr:colOff>5621867</xdr:colOff>
      <xdr:row>16</xdr:row>
      <xdr:rowOff>25400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A9FF25CE-EA85-4F63-83F1-CA95B70F4531}"/>
            </a:ext>
          </a:extLst>
        </xdr:cNvPr>
        <xdr:cNvSpPr/>
      </xdr:nvSpPr>
      <xdr:spPr>
        <a:xfrm>
          <a:off x="1439332" y="2619587"/>
          <a:ext cx="5401735" cy="1634913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3200" i="1">
              <a:solidFill>
                <a:schemeClr val="tx1"/>
              </a:solidFill>
            </a:rPr>
            <a:t>Preencher apenas as células</a:t>
          </a:r>
          <a:r>
            <a:rPr lang="pt-BR" sz="3200" i="1" baseline="0">
              <a:solidFill>
                <a:schemeClr val="tx1"/>
              </a:solidFill>
            </a:rPr>
            <a:t> na coloração </a:t>
          </a:r>
          <a:r>
            <a:rPr lang="pt-BR" sz="3200" b="1" i="1" u="sng" baseline="0">
              <a:solidFill>
                <a:schemeClr val="tx1"/>
              </a:solidFill>
            </a:rPr>
            <a:t>VERDE</a:t>
          </a:r>
          <a:r>
            <a:rPr lang="pt-BR" sz="3200" i="1" u="sng" baseline="0">
              <a:solidFill>
                <a:schemeClr val="tx1"/>
              </a:solidFill>
            </a:rPr>
            <a:t>.</a:t>
          </a:r>
          <a:endParaRPr lang="pt-BR" sz="3200" i="1" u="sng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121699</xdr:colOff>
      <xdr:row>0</xdr:row>
      <xdr:rowOff>0</xdr:rowOff>
    </xdr:from>
    <xdr:to>
      <xdr:col>1</xdr:col>
      <xdr:colOff>6323773</xdr:colOff>
      <xdr:row>5</xdr:row>
      <xdr:rowOff>76200</xdr:rowOff>
    </xdr:to>
    <xdr:pic>
      <xdr:nvPicPr>
        <xdr:cNvPr id="3" name="Imagem 2" descr="Marca Lages Horizontal Assinatura CMYK-01">
          <a:extLst>
            <a:ext uri="{FF2B5EF4-FFF2-40B4-BE49-F238E27FC236}">
              <a16:creationId xmlns:a16="http://schemas.microsoft.com/office/drawing/2014/main" id="{61248453-551A-4A5B-A4FE-4D66798B9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99" y="0"/>
          <a:ext cx="6811674" cy="1981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788057</xdr:colOff>
      <xdr:row>0</xdr:row>
      <xdr:rowOff>0</xdr:rowOff>
    </xdr:from>
    <xdr:to>
      <xdr:col>7</xdr:col>
      <xdr:colOff>991532</xdr:colOff>
      <xdr:row>7</xdr:row>
      <xdr:rowOff>213000</xdr:rowOff>
    </xdr:to>
    <xdr:pic>
      <xdr:nvPicPr>
        <xdr:cNvPr id="4" name="Imagem 3" descr="ppgpv2">
          <a:extLst>
            <a:ext uri="{FF2B5EF4-FFF2-40B4-BE49-F238E27FC236}">
              <a16:creationId xmlns:a16="http://schemas.microsoft.com/office/drawing/2014/main" id="{54D5AF61-F090-421D-82E2-807D78FE88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70857" y="0"/>
          <a:ext cx="2880000" cy="2880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1095375</xdr:colOff>
      <xdr:row>9</xdr:row>
      <xdr:rowOff>0</xdr:rowOff>
    </xdr:from>
    <xdr:to>
      <xdr:col>4</xdr:col>
      <xdr:colOff>314325</xdr:colOff>
      <xdr:row>13</xdr:row>
      <xdr:rowOff>114300</xdr:rowOff>
    </xdr:to>
    <xdr:sp macro="" textlink="">
      <xdr:nvSpPr>
        <xdr:cNvPr id="7" name="Seta: para Baixo 6">
          <a:extLst>
            <a:ext uri="{FF2B5EF4-FFF2-40B4-BE49-F238E27FC236}">
              <a16:creationId xmlns:a16="http://schemas.microsoft.com/office/drawing/2014/main" id="{7F6C50C5-DB02-4A2A-8F55-E485895829DE}"/>
            </a:ext>
          </a:extLst>
        </xdr:cNvPr>
        <xdr:cNvSpPr/>
      </xdr:nvSpPr>
      <xdr:spPr>
        <a:xfrm>
          <a:off x="14658975" y="3733800"/>
          <a:ext cx="438150" cy="1333500"/>
        </a:xfrm>
        <a:prstGeom prst="downArrow">
          <a:avLst/>
        </a:prstGeom>
        <a:solidFill>
          <a:srgbClr val="66FF33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990600</xdr:colOff>
      <xdr:row>9</xdr:row>
      <xdr:rowOff>0</xdr:rowOff>
    </xdr:from>
    <xdr:to>
      <xdr:col>7</xdr:col>
      <xdr:colOff>209550</xdr:colOff>
      <xdr:row>13</xdr:row>
      <xdr:rowOff>114300</xdr:rowOff>
    </xdr:to>
    <xdr:sp macro="" textlink="">
      <xdr:nvSpPr>
        <xdr:cNvPr id="8" name="Seta: para Baixo 7">
          <a:extLst>
            <a:ext uri="{FF2B5EF4-FFF2-40B4-BE49-F238E27FC236}">
              <a16:creationId xmlns:a16="http://schemas.microsoft.com/office/drawing/2014/main" id="{DFD15BCC-BBEE-4A7F-9EE6-2F99DE0B7201}"/>
            </a:ext>
          </a:extLst>
        </xdr:cNvPr>
        <xdr:cNvSpPr/>
      </xdr:nvSpPr>
      <xdr:spPr>
        <a:xfrm>
          <a:off x="17230725" y="3733800"/>
          <a:ext cx="438150" cy="1333500"/>
        </a:xfrm>
        <a:prstGeom prst="downArrow">
          <a:avLst/>
        </a:prstGeom>
        <a:solidFill>
          <a:srgbClr val="00B0F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555625</xdr:colOff>
      <xdr:row>15</xdr:row>
      <xdr:rowOff>215900</xdr:rowOff>
    </xdr:from>
    <xdr:to>
      <xdr:col>8</xdr:col>
      <xdr:colOff>993775</xdr:colOff>
      <xdr:row>20</xdr:row>
      <xdr:rowOff>182900</xdr:rowOff>
    </xdr:to>
    <xdr:sp macro="" textlink="">
      <xdr:nvSpPr>
        <xdr:cNvPr id="9" name="Seta: para Baixo 8">
          <a:extLst>
            <a:ext uri="{FF2B5EF4-FFF2-40B4-BE49-F238E27FC236}">
              <a16:creationId xmlns:a16="http://schemas.microsoft.com/office/drawing/2014/main" id="{E32112AF-BEC5-4842-AB2A-8F769A61B206}"/>
            </a:ext>
          </a:extLst>
        </xdr:cNvPr>
        <xdr:cNvSpPr/>
      </xdr:nvSpPr>
      <xdr:spPr>
        <a:xfrm>
          <a:off x="19224625" y="5295900"/>
          <a:ext cx="438150" cy="1872000"/>
        </a:xfrm>
        <a:prstGeom prst="downArrow">
          <a:avLst/>
        </a:prstGeom>
        <a:solidFill>
          <a:srgbClr val="00B0F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CC351-D78B-4136-B26B-849A7DB5FB51}">
  <sheetPr>
    <pageSetUpPr fitToPage="1"/>
  </sheetPr>
  <dimension ref="A1:I132"/>
  <sheetViews>
    <sheetView tabSelected="1" zoomScale="60" zoomScaleNormal="60" workbookViewId="0">
      <selection activeCell="E53" sqref="E53"/>
    </sheetView>
  </sheetViews>
  <sheetFormatPr defaultRowHeight="30" customHeight="1" x14ac:dyDescent="0.4"/>
  <cols>
    <col min="1" max="1" width="8.88671875" style="6"/>
    <col min="2" max="2" width="110.77734375" style="21" customWidth="1"/>
    <col min="3" max="3" width="79.77734375" style="21" customWidth="1"/>
    <col min="4" max="4" width="17.77734375" style="11" customWidth="1"/>
    <col min="5" max="5" width="17.77734375" style="6" customWidth="1"/>
    <col min="6" max="6" width="3.44140625" style="6" customWidth="1"/>
    <col min="7" max="8" width="17.77734375" style="15" customWidth="1"/>
    <col min="9" max="9" width="21.77734375" style="56" bestFit="1" customWidth="1"/>
    <col min="10" max="16384" width="8.88671875" style="21"/>
  </cols>
  <sheetData>
    <row r="1" spans="1:9" ht="30" customHeight="1" x14ac:dyDescent="0.4">
      <c r="A1" s="3"/>
      <c r="B1" s="7"/>
      <c r="C1" s="7"/>
      <c r="D1" s="9"/>
      <c r="E1" s="3"/>
      <c r="F1" s="3"/>
      <c r="G1" s="4"/>
      <c r="H1" s="4"/>
      <c r="I1" s="50"/>
    </row>
    <row r="2" spans="1:9" ht="30" customHeight="1" x14ac:dyDescent="0.4">
      <c r="A2" s="3"/>
      <c r="B2" s="7"/>
      <c r="C2" s="7"/>
      <c r="D2" s="9"/>
      <c r="E2" s="3"/>
      <c r="F2" s="3"/>
      <c r="G2" s="4"/>
      <c r="H2" s="4"/>
      <c r="I2" s="50"/>
    </row>
    <row r="3" spans="1:9" ht="30" customHeight="1" x14ac:dyDescent="0.4">
      <c r="A3" s="3"/>
      <c r="B3" s="7"/>
      <c r="C3" s="7"/>
      <c r="D3" s="9"/>
      <c r="E3" s="3"/>
      <c r="F3" s="3"/>
      <c r="G3" s="4"/>
      <c r="H3" s="4"/>
      <c r="I3" s="50"/>
    </row>
    <row r="4" spans="1:9" ht="30" customHeight="1" x14ac:dyDescent="0.4">
      <c r="A4" s="3"/>
      <c r="B4" s="7"/>
      <c r="C4" s="7"/>
      <c r="D4" s="9"/>
      <c r="E4" s="3"/>
      <c r="F4" s="3"/>
      <c r="G4" s="4"/>
      <c r="H4" s="4"/>
      <c r="I4" s="50"/>
    </row>
    <row r="5" spans="1:9" ht="30" customHeight="1" x14ac:dyDescent="0.4">
      <c r="A5" s="3"/>
      <c r="B5" s="7"/>
      <c r="C5" s="7"/>
      <c r="D5" s="9"/>
      <c r="E5" s="3"/>
      <c r="F5" s="3"/>
      <c r="G5" s="4"/>
      <c r="H5" s="4"/>
      <c r="I5" s="50"/>
    </row>
    <row r="6" spans="1:9" s="24" customFormat="1" ht="30" customHeight="1" x14ac:dyDescent="0.4">
      <c r="A6" s="4"/>
      <c r="B6" s="4" t="s">
        <v>117</v>
      </c>
      <c r="C6" s="14"/>
      <c r="D6" s="4"/>
      <c r="E6" s="4"/>
      <c r="F6" s="4"/>
      <c r="G6" s="4"/>
      <c r="H6" s="4"/>
      <c r="I6" s="51"/>
    </row>
    <row r="7" spans="1:9" s="66" customFormat="1" ht="30" customHeight="1" x14ac:dyDescent="0.4">
      <c r="A7" s="18"/>
      <c r="B7" s="43" t="s">
        <v>169</v>
      </c>
      <c r="C7" s="43"/>
      <c r="D7" s="18"/>
      <c r="E7" s="18"/>
      <c r="F7" s="18"/>
      <c r="G7" s="18"/>
      <c r="H7" s="18"/>
      <c r="I7" s="65"/>
    </row>
    <row r="8" spans="1:9" ht="19.95" customHeight="1" x14ac:dyDescent="0.4">
      <c r="A8" s="3"/>
      <c r="B8" s="1" t="s">
        <v>5</v>
      </c>
      <c r="C8" s="7"/>
      <c r="D8" s="9"/>
      <c r="E8" s="3"/>
      <c r="F8" s="3"/>
      <c r="G8" s="4"/>
      <c r="H8" s="4"/>
      <c r="I8" s="50"/>
    </row>
    <row r="9" spans="1:9" ht="19.95" customHeight="1" x14ac:dyDescent="0.4">
      <c r="A9" s="3"/>
      <c r="B9" s="1" t="s">
        <v>6</v>
      </c>
      <c r="C9" s="7"/>
      <c r="D9" s="9"/>
      <c r="E9" s="3"/>
      <c r="F9" s="3"/>
      <c r="G9" s="4"/>
      <c r="H9" s="4"/>
      <c r="I9" s="50"/>
    </row>
    <row r="10" spans="1:9" ht="30" customHeight="1" x14ac:dyDescent="0.45">
      <c r="A10" s="3"/>
      <c r="B10" s="20" t="s">
        <v>159</v>
      </c>
      <c r="C10" s="48"/>
      <c r="D10" s="9"/>
      <c r="E10" s="3"/>
      <c r="F10" s="3"/>
      <c r="G10" s="4"/>
      <c r="H10" s="4"/>
      <c r="I10" s="50"/>
    </row>
    <row r="11" spans="1:9" ht="30" customHeight="1" x14ac:dyDescent="0.45">
      <c r="A11" s="3"/>
      <c r="B11" s="20"/>
      <c r="C11" s="47"/>
      <c r="D11" s="9"/>
      <c r="E11" s="3"/>
      <c r="F11" s="3"/>
      <c r="G11" s="4"/>
      <c r="H11" s="4"/>
      <c r="I11" s="50"/>
    </row>
    <row r="12" spans="1:9" ht="30" customHeight="1" x14ac:dyDescent="0.4">
      <c r="A12" s="3"/>
      <c r="B12" s="25" t="s">
        <v>160</v>
      </c>
      <c r="C12" s="13"/>
      <c r="D12" s="9"/>
      <c r="E12" s="3"/>
      <c r="F12" s="3"/>
      <c r="G12" s="4"/>
      <c r="H12" s="4"/>
      <c r="I12" s="50"/>
    </row>
    <row r="13" spans="1:9" ht="30" customHeight="1" x14ac:dyDescent="0.4">
      <c r="A13" s="3"/>
      <c r="B13" s="20" t="s">
        <v>8</v>
      </c>
      <c r="C13" s="7" t="s">
        <v>161</v>
      </c>
      <c r="D13" s="9"/>
      <c r="E13" s="3"/>
      <c r="F13" s="3"/>
      <c r="G13" s="4"/>
      <c r="H13" s="4"/>
      <c r="I13" s="50"/>
    </row>
    <row r="14" spans="1:9" ht="30" customHeight="1" x14ac:dyDescent="0.4">
      <c r="A14" s="3"/>
      <c r="B14" s="25" t="s">
        <v>98</v>
      </c>
      <c r="C14" s="13"/>
      <c r="D14" s="9"/>
      <c r="E14" s="3"/>
      <c r="F14" s="3"/>
      <c r="G14" s="4"/>
      <c r="H14" s="4"/>
      <c r="I14" s="50"/>
    </row>
    <row r="15" spans="1:9" ht="30" customHeight="1" x14ac:dyDescent="0.4">
      <c r="A15" s="3"/>
      <c r="B15" s="25" t="s">
        <v>99</v>
      </c>
      <c r="C15" s="13"/>
      <c r="D15" s="84" t="s">
        <v>101</v>
      </c>
      <c r="E15" s="85"/>
      <c r="F15" s="3"/>
      <c r="G15" s="82" t="s">
        <v>102</v>
      </c>
      <c r="H15" s="83"/>
      <c r="I15" s="58" t="s">
        <v>156</v>
      </c>
    </row>
    <row r="16" spans="1:9" ht="30" customHeight="1" x14ac:dyDescent="0.45">
      <c r="A16" s="3"/>
      <c r="B16" s="20"/>
      <c r="C16" s="47"/>
      <c r="D16" s="92" t="s">
        <v>96</v>
      </c>
      <c r="E16" s="93"/>
      <c r="F16" s="19"/>
      <c r="G16" s="86" t="s">
        <v>97</v>
      </c>
      <c r="H16" s="87"/>
      <c r="I16" s="50"/>
    </row>
    <row r="17" spans="1:9" ht="30" customHeight="1" x14ac:dyDescent="0.4">
      <c r="A17" s="3"/>
      <c r="B17" s="20"/>
      <c r="C17" s="20" t="s">
        <v>9</v>
      </c>
      <c r="D17" s="90">
        <f>E111</f>
        <v>0</v>
      </c>
      <c r="E17" s="91"/>
      <c r="F17" s="37"/>
      <c r="G17" s="88">
        <f>H111</f>
        <v>0</v>
      </c>
      <c r="H17" s="89"/>
      <c r="I17" s="50"/>
    </row>
    <row r="18" spans="1:9" ht="30" customHeight="1" x14ac:dyDescent="0.4">
      <c r="A18" s="3"/>
      <c r="B18" s="7"/>
      <c r="C18" s="7"/>
      <c r="D18" s="9"/>
      <c r="E18" s="3"/>
      <c r="F18" s="3"/>
      <c r="G18" s="4"/>
      <c r="H18" s="4"/>
      <c r="I18" s="50"/>
    </row>
    <row r="19" spans="1:9" ht="30" customHeight="1" x14ac:dyDescent="0.4">
      <c r="A19" s="3"/>
      <c r="B19" s="31"/>
      <c r="C19" s="7"/>
      <c r="D19" s="96" t="s">
        <v>94</v>
      </c>
      <c r="E19" s="97"/>
      <c r="F19" s="9"/>
      <c r="G19" s="98" t="s">
        <v>95</v>
      </c>
      <c r="H19" s="99"/>
      <c r="I19" s="50"/>
    </row>
    <row r="20" spans="1:9" ht="30" customHeight="1" x14ac:dyDescent="0.4">
      <c r="A20" s="3"/>
      <c r="B20" s="7"/>
      <c r="C20" s="7"/>
      <c r="D20" s="80" t="s">
        <v>120</v>
      </c>
      <c r="E20" s="81"/>
      <c r="F20" s="9"/>
      <c r="G20" s="94" t="s">
        <v>121</v>
      </c>
      <c r="H20" s="95"/>
      <c r="I20" s="50"/>
    </row>
    <row r="21" spans="1:9" ht="30" customHeight="1" x14ac:dyDescent="0.4">
      <c r="A21" s="3"/>
      <c r="B21" s="26" t="s">
        <v>1</v>
      </c>
      <c r="C21" s="26" t="s">
        <v>2</v>
      </c>
      <c r="D21" s="17" t="s">
        <v>3</v>
      </c>
      <c r="E21" s="41" t="s">
        <v>4</v>
      </c>
      <c r="F21" s="42"/>
      <c r="G21" s="17" t="s">
        <v>3</v>
      </c>
      <c r="H21" s="41" t="s">
        <v>4</v>
      </c>
      <c r="I21" s="52"/>
    </row>
    <row r="22" spans="1:9" ht="30" customHeight="1" x14ac:dyDescent="0.4">
      <c r="A22" s="3" t="s">
        <v>12</v>
      </c>
      <c r="B22" s="26" t="s">
        <v>60</v>
      </c>
      <c r="C22" s="2" t="s">
        <v>119</v>
      </c>
      <c r="D22" s="49"/>
      <c r="E22" s="22">
        <f>MIN(100,D22*10)</f>
        <v>0</v>
      </c>
      <c r="F22" s="5"/>
      <c r="G22" s="71"/>
      <c r="H22" s="22">
        <f>MIN(100,G22*10)</f>
        <v>0</v>
      </c>
      <c r="I22" s="53"/>
    </row>
    <row r="23" spans="1:9" ht="30" customHeight="1" x14ac:dyDescent="0.4">
      <c r="A23" s="3"/>
      <c r="B23" s="7" t="s">
        <v>10</v>
      </c>
      <c r="C23" s="7"/>
      <c r="D23" s="9"/>
      <c r="E23" s="5"/>
      <c r="F23" s="5"/>
      <c r="G23" s="9"/>
      <c r="H23" s="5"/>
      <c r="I23" s="51"/>
    </row>
    <row r="24" spans="1:9" ht="30" customHeight="1" x14ac:dyDescent="0.4">
      <c r="A24" s="3"/>
      <c r="B24" s="7" t="s">
        <v>89</v>
      </c>
      <c r="C24" s="64" t="s">
        <v>158</v>
      </c>
      <c r="D24" s="9"/>
      <c r="E24" s="5"/>
      <c r="F24" s="5"/>
      <c r="G24" s="9"/>
      <c r="H24" s="5"/>
      <c r="I24" s="51"/>
    </row>
    <row r="25" spans="1:9" ht="30" customHeight="1" x14ac:dyDescent="0.4">
      <c r="A25" s="3" t="s">
        <v>13</v>
      </c>
      <c r="B25" s="100" t="s">
        <v>61</v>
      </c>
      <c r="C25" s="26" t="s">
        <v>122</v>
      </c>
      <c r="D25" s="10"/>
      <c r="E25" s="22">
        <f>MIN(75,D25*25)</f>
        <v>0</v>
      </c>
      <c r="F25" s="32"/>
      <c r="G25" s="72"/>
      <c r="H25" s="22">
        <f>MIN(75,G25*25)</f>
        <v>0</v>
      </c>
      <c r="I25" s="54"/>
    </row>
    <row r="26" spans="1:9" ht="30" customHeight="1" x14ac:dyDescent="0.4">
      <c r="A26" s="3"/>
      <c r="B26" s="101"/>
      <c r="C26" s="26" t="s">
        <v>155</v>
      </c>
      <c r="D26" s="10"/>
      <c r="E26" s="22">
        <f>MIN(45,D26*15)</f>
        <v>0</v>
      </c>
      <c r="F26" s="33"/>
      <c r="G26" s="72"/>
      <c r="H26" s="22">
        <f>MIN(45,G26*15)</f>
        <v>0</v>
      </c>
      <c r="I26" s="54"/>
    </row>
    <row r="27" spans="1:9" ht="30" customHeight="1" x14ac:dyDescent="0.4">
      <c r="A27" s="3"/>
      <c r="B27" s="7"/>
      <c r="C27" s="7"/>
      <c r="D27" s="9"/>
      <c r="E27" s="36"/>
      <c r="F27" s="5"/>
      <c r="G27" s="9"/>
      <c r="H27" s="36"/>
      <c r="I27" s="51"/>
    </row>
    <row r="28" spans="1:9" ht="30" customHeight="1" x14ac:dyDescent="0.4">
      <c r="A28" s="3" t="s">
        <v>14</v>
      </c>
      <c r="B28" s="100" t="s">
        <v>62</v>
      </c>
      <c r="C28" s="26" t="s">
        <v>123</v>
      </c>
      <c r="D28" s="10"/>
      <c r="E28" s="22">
        <f>MIN(30,D28*10)</f>
        <v>0</v>
      </c>
      <c r="F28" s="32"/>
      <c r="G28" s="72"/>
      <c r="H28" s="22">
        <f>MIN(30,G28*10)</f>
        <v>0</v>
      </c>
      <c r="I28" s="54"/>
    </row>
    <row r="29" spans="1:9" ht="30" customHeight="1" x14ac:dyDescent="0.4">
      <c r="A29" s="3"/>
      <c r="B29" s="101"/>
      <c r="C29" s="26" t="s">
        <v>124</v>
      </c>
      <c r="D29" s="10"/>
      <c r="E29" s="22">
        <f>MIN(15,D29*5)</f>
        <v>0</v>
      </c>
      <c r="F29" s="33"/>
      <c r="G29" s="72"/>
      <c r="H29" s="22">
        <f>MIN(15,G29*5)</f>
        <v>0</v>
      </c>
      <c r="I29" s="54"/>
    </row>
    <row r="30" spans="1:9" ht="30" customHeight="1" x14ac:dyDescent="0.4">
      <c r="A30" s="3"/>
      <c r="B30" s="7"/>
      <c r="C30" s="7"/>
      <c r="D30" s="9"/>
      <c r="E30" s="5"/>
      <c r="F30" s="5"/>
      <c r="G30" s="9"/>
      <c r="H30" s="5"/>
      <c r="I30" s="51"/>
    </row>
    <row r="31" spans="1:9" ht="30" customHeight="1" x14ac:dyDescent="0.4">
      <c r="A31" s="3"/>
      <c r="B31" s="7" t="s">
        <v>7</v>
      </c>
      <c r="C31" s="64" t="s">
        <v>168</v>
      </c>
      <c r="D31" s="9"/>
      <c r="E31" s="5"/>
      <c r="F31" s="5"/>
      <c r="G31" s="9"/>
      <c r="H31" s="5"/>
      <c r="I31" s="51"/>
    </row>
    <row r="32" spans="1:9" ht="30" customHeight="1" x14ac:dyDescent="0.4">
      <c r="A32" s="3" t="s">
        <v>17</v>
      </c>
      <c r="B32" s="76" t="s">
        <v>183</v>
      </c>
      <c r="C32" s="73" t="s">
        <v>178</v>
      </c>
      <c r="D32" s="10"/>
      <c r="E32" s="22">
        <f>D32*1</f>
        <v>0</v>
      </c>
      <c r="F32" s="5"/>
      <c r="G32" s="72"/>
      <c r="H32" s="22">
        <f>G32*1</f>
        <v>0</v>
      </c>
      <c r="I32" s="54"/>
    </row>
    <row r="33" spans="1:9" ht="30" customHeight="1" x14ac:dyDescent="0.4">
      <c r="A33" s="3"/>
      <c r="B33" s="77"/>
      <c r="C33" s="73" t="s">
        <v>179</v>
      </c>
      <c r="D33" s="10"/>
      <c r="E33" s="22">
        <f>D33*0.7</f>
        <v>0</v>
      </c>
      <c r="F33" s="5"/>
      <c r="G33" s="72"/>
      <c r="H33" s="22">
        <f>G33*0.7</f>
        <v>0</v>
      </c>
      <c r="I33" s="54"/>
    </row>
    <row r="34" spans="1:9" s="70" customFormat="1" ht="30" customHeight="1" x14ac:dyDescent="0.4">
      <c r="A34" s="42"/>
      <c r="B34" s="31"/>
      <c r="C34" s="74" t="s">
        <v>180</v>
      </c>
      <c r="D34" s="68"/>
      <c r="E34" s="69"/>
      <c r="F34" s="69"/>
      <c r="G34" s="68"/>
      <c r="H34" s="69"/>
      <c r="I34" s="52"/>
    </row>
    <row r="35" spans="1:9" ht="30" customHeight="1" x14ac:dyDescent="0.4">
      <c r="A35" s="3"/>
      <c r="B35" s="7"/>
      <c r="C35" s="7"/>
      <c r="D35" s="9"/>
      <c r="E35" s="5"/>
      <c r="F35" s="5"/>
      <c r="G35" s="9"/>
      <c r="H35" s="5"/>
      <c r="I35" s="51"/>
    </row>
    <row r="36" spans="1:9" ht="30" customHeight="1" x14ac:dyDescent="0.4">
      <c r="A36" s="3" t="s">
        <v>16</v>
      </c>
      <c r="B36" s="78" t="s">
        <v>173</v>
      </c>
      <c r="C36" s="75" t="s">
        <v>181</v>
      </c>
      <c r="D36" s="10"/>
      <c r="E36" s="22">
        <f>MIN(15, D36*5)</f>
        <v>0</v>
      </c>
      <c r="F36" s="5"/>
      <c r="G36" s="72"/>
      <c r="H36" s="22">
        <f>MIN(15, G36*5)</f>
        <v>0</v>
      </c>
      <c r="I36" s="54"/>
    </row>
    <row r="37" spans="1:9" ht="30" customHeight="1" x14ac:dyDescent="0.4">
      <c r="A37" s="3"/>
      <c r="B37" s="79"/>
      <c r="C37" s="75" t="s">
        <v>182</v>
      </c>
      <c r="D37" s="10"/>
      <c r="E37" s="22">
        <f>MIN(9, D37*5)</f>
        <v>0</v>
      </c>
      <c r="F37" s="5"/>
      <c r="G37" s="72"/>
      <c r="H37" s="22">
        <f>MIN(9, G37*5)</f>
        <v>0</v>
      </c>
      <c r="I37" s="54"/>
    </row>
    <row r="38" spans="1:9" ht="30" customHeight="1" x14ac:dyDescent="0.4">
      <c r="A38" s="3"/>
      <c r="B38" s="63"/>
      <c r="C38" s="7"/>
      <c r="D38" s="35"/>
      <c r="E38" s="5"/>
      <c r="F38" s="5"/>
      <c r="G38" s="35"/>
      <c r="H38" s="5"/>
      <c r="I38" s="55"/>
    </row>
    <row r="39" spans="1:9" ht="30" customHeight="1" x14ac:dyDescent="0.4">
      <c r="A39" s="3" t="s">
        <v>15</v>
      </c>
      <c r="B39" s="26" t="s">
        <v>63</v>
      </c>
      <c r="C39" s="26" t="s">
        <v>153</v>
      </c>
      <c r="D39" s="10"/>
      <c r="E39" s="22">
        <f>MIN(12,D39*4)</f>
        <v>0</v>
      </c>
      <c r="F39" s="5"/>
      <c r="G39" s="72"/>
      <c r="H39" s="22">
        <f>MIN(12,G39*4)</f>
        <v>0</v>
      </c>
      <c r="I39" s="54"/>
    </row>
    <row r="40" spans="1:9" ht="30" customHeight="1" x14ac:dyDescent="0.4">
      <c r="A40" s="3"/>
      <c r="B40" s="7"/>
      <c r="C40" s="7"/>
      <c r="D40" s="12"/>
      <c r="E40" s="7"/>
      <c r="F40" s="7"/>
      <c r="G40" s="12"/>
      <c r="H40" s="7"/>
      <c r="I40" s="51"/>
    </row>
    <row r="41" spans="1:9" ht="30" customHeight="1" x14ac:dyDescent="0.4">
      <c r="A41" s="3" t="s">
        <v>18</v>
      </c>
      <c r="B41" s="26" t="s">
        <v>64</v>
      </c>
      <c r="C41" s="26" t="s">
        <v>154</v>
      </c>
      <c r="D41" s="10"/>
      <c r="E41" s="22">
        <f>MIN(9,D41*3)</f>
        <v>0</v>
      </c>
      <c r="F41" s="5"/>
      <c r="G41" s="72"/>
      <c r="H41" s="22">
        <f>MIN(9,G41*3)</f>
        <v>0</v>
      </c>
      <c r="I41" s="54"/>
    </row>
    <row r="42" spans="1:9" ht="30" customHeight="1" x14ac:dyDescent="0.4">
      <c r="A42" s="3"/>
      <c r="B42" s="7"/>
      <c r="C42" s="7"/>
      <c r="D42" s="9"/>
      <c r="E42" s="3"/>
      <c r="F42" s="3"/>
      <c r="G42" s="9"/>
      <c r="H42" s="3"/>
      <c r="I42" s="51"/>
    </row>
    <row r="43" spans="1:9" ht="30" customHeight="1" x14ac:dyDescent="0.4">
      <c r="A43" s="3" t="s">
        <v>19</v>
      </c>
      <c r="B43" s="26" t="s">
        <v>65</v>
      </c>
      <c r="C43" s="38" t="s">
        <v>111</v>
      </c>
      <c r="D43" s="10"/>
      <c r="E43" s="22">
        <f>MIN(6,D43*2)</f>
        <v>0</v>
      </c>
      <c r="F43" s="5"/>
      <c r="G43" s="72"/>
      <c r="H43" s="22">
        <f>MIN(6,G43*2)</f>
        <v>0</v>
      </c>
      <c r="I43" s="54"/>
    </row>
    <row r="44" spans="1:9" ht="30" customHeight="1" x14ac:dyDescent="0.4">
      <c r="A44" s="3"/>
      <c r="B44" s="7"/>
      <c r="C44" s="39"/>
      <c r="D44" s="35"/>
      <c r="E44" s="5"/>
      <c r="F44" s="5"/>
      <c r="G44" s="35"/>
      <c r="H44" s="5"/>
      <c r="I44" s="55"/>
    </row>
    <row r="45" spans="1:9" ht="30" customHeight="1" x14ac:dyDescent="0.4">
      <c r="A45" s="3" t="s">
        <v>20</v>
      </c>
      <c r="B45" s="26" t="s">
        <v>66</v>
      </c>
      <c r="C45" s="38" t="s">
        <v>112</v>
      </c>
      <c r="D45" s="10"/>
      <c r="E45" s="22">
        <f>MIN(4,D45*2)</f>
        <v>0</v>
      </c>
      <c r="F45" s="5"/>
      <c r="G45" s="72"/>
      <c r="H45" s="22">
        <f>MIN(4,G45*2)</f>
        <v>0</v>
      </c>
      <c r="I45" s="54"/>
    </row>
    <row r="46" spans="1:9" ht="30" customHeight="1" x14ac:dyDescent="0.4">
      <c r="A46" s="3"/>
      <c r="B46" s="7"/>
      <c r="C46" s="7"/>
      <c r="D46" s="35"/>
      <c r="E46" s="5"/>
      <c r="F46" s="5"/>
      <c r="G46" s="35"/>
      <c r="H46" s="5"/>
      <c r="I46" s="55"/>
    </row>
    <row r="47" spans="1:9" ht="30" customHeight="1" x14ac:dyDescent="0.4">
      <c r="A47" s="3" t="s">
        <v>21</v>
      </c>
      <c r="B47" s="23" t="s">
        <v>67</v>
      </c>
      <c r="C47" s="26" t="s">
        <v>113</v>
      </c>
      <c r="D47" s="10"/>
      <c r="E47" s="22">
        <f>MIN(1,D47*0.5)</f>
        <v>0</v>
      </c>
      <c r="F47" s="5"/>
      <c r="G47" s="72"/>
      <c r="H47" s="22">
        <f>MIN(1,G47*0.5)</f>
        <v>0</v>
      </c>
      <c r="I47" s="54"/>
    </row>
    <row r="48" spans="1:9" ht="30" customHeight="1" x14ac:dyDescent="0.4">
      <c r="A48" s="3"/>
      <c r="B48" s="7"/>
      <c r="C48" s="7"/>
      <c r="D48" s="9"/>
      <c r="E48" s="3"/>
      <c r="F48" s="3"/>
      <c r="G48" s="9"/>
      <c r="H48" s="3"/>
      <c r="I48" s="51"/>
    </row>
    <row r="49" spans="1:9" ht="30" customHeight="1" x14ac:dyDescent="0.4">
      <c r="A49" s="3" t="s">
        <v>22</v>
      </c>
      <c r="B49" s="30" t="s">
        <v>100</v>
      </c>
      <c r="C49" s="26" t="s">
        <v>109</v>
      </c>
      <c r="D49" s="10"/>
      <c r="E49" s="22">
        <f>MIN(300,D49*30)</f>
        <v>0</v>
      </c>
      <c r="F49" s="5"/>
      <c r="G49" s="72"/>
      <c r="H49" s="22">
        <f>MIN(300,G49*30)</f>
        <v>0</v>
      </c>
      <c r="I49" s="54"/>
    </row>
    <row r="50" spans="1:9" ht="30" customHeight="1" x14ac:dyDescent="0.4">
      <c r="A50" s="3"/>
      <c r="B50" s="7"/>
      <c r="C50" s="7"/>
      <c r="D50" s="9"/>
      <c r="E50" s="3"/>
      <c r="F50" s="3"/>
      <c r="G50" s="9"/>
      <c r="H50" s="3"/>
      <c r="I50" s="51"/>
    </row>
    <row r="51" spans="1:9" ht="30" customHeight="1" x14ac:dyDescent="0.4">
      <c r="A51" s="3" t="s">
        <v>23</v>
      </c>
      <c r="B51" s="34" t="s">
        <v>104</v>
      </c>
      <c r="C51" s="26" t="s">
        <v>110</v>
      </c>
      <c r="D51" s="10"/>
      <c r="E51" s="22">
        <f>MIN(300,D51*30)</f>
        <v>0</v>
      </c>
      <c r="F51" s="5"/>
      <c r="G51" s="72"/>
      <c r="H51" s="22">
        <f>MIN(300,G51*30)</f>
        <v>0</v>
      </c>
      <c r="I51" s="54"/>
    </row>
    <row r="52" spans="1:9" ht="30" customHeight="1" x14ac:dyDescent="0.4">
      <c r="A52" s="3"/>
      <c r="B52" s="7"/>
      <c r="C52" s="7"/>
      <c r="D52" s="9"/>
      <c r="E52" s="3"/>
      <c r="F52" s="3"/>
      <c r="G52" s="9"/>
      <c r="H52" s="3"/>
      <c r="I52" s="51"/>
    </row>
    <row r="53" spans="1:9" ht="30" customHeight="1" x14ac:dyDescent="0.4">
      <c r="A53" s="3" t="s">
        <v>24</v>
      </c>
      <c r="B53" s="26" t="s">
        <v>68</v>
      </c>
      <c r="C53" s="26" t="s">
        <v>103</v>
      </c>
      <c r="D53" s="10"/>
      <c r="E53" s="22">
        <f>MIN(10,D53*5)</f>
        <v>0</v>
      </c>
      <c r="F53" s="5"/>
      <c r="G53" s="72"/>
      <c r="H53" s="22">
        <f>MIN(10,G53*5)</f>
        <v>0</v>
      </c>
      <c r="I53" s="54"/>
    </row>
    <row r="54" spans="1:9" ht="30" customHeight="1" x14ac:dyDescent="0.4">
      <c r="A54" s="3"/>
      <c r="B54" s="7"/>
      <c r="C54" s="7"/>
      <c r="D54" s="9"/>
      <c r="E54" s="3"/>
      <c r="F54" s="3"/>
      <c r="G54" s="9"/>
      <c r="H54" s="3"/>
      <c r="I54" s="51"/>
    </row>
    <row r="55" spans="1:9" ht="30" customHeight="1" x14ac:dyDescent="0.4">
      <c r="A55" s="3"/>
      <c r="B55" s="7" t="s">
        <v>90</v>
      </c>
      <c r="C55" s="7"/>
      <c r="D55" s="9"/>
      <c r="E55" s="3"/>
      <c r="F55" s="3"/>
      <c r="G55" s="9"/>
      <c r="H55" s="3"/>
      <c r="I55" s="51"/>
    </row>
    <row r="56" spans="1:9" ht="30" customHeight="1" x14ac:dyDescent="0.4">
      <c r="A56" s="3" t="s">
        <v>27</v>
      </c>
      <c r="B56" s="26" t="s">
        <v>69</v>
      </c>
      <c r="C56" s="26" t="s">
        <v>126</v>
      </c>
      <c r="D56" s="10"/>
      <c r="E56" s="22">
        <f>MIN(15,D56*15)</f>
        <v>0</v>
      </c>
      <c r="F56" s="5"/>
      <c r="G56" s="72"/>
      <c r="H56" s="22">
        <f>MIN(15,G56*15)</f>
        <v>0</v>
      </c>
      <c r="I56" s="54"/>
    </row>
    <row r="57" spans="1:9" ht="30" customHeight="1" x14ac:dyDescent="0.4">
      <c r="A57" s="3" t="s">
        <v>28</v>
      </c>
      <c r="B57" s="26" t="s">
        <v>70</v>
      </c>
      <c r="C57" s="26" t="s">
        <v>127</v>
      </c>
      <c r="D57" s="10"/>
      <c r="E57" s="22">
        <f>MIN(10,D57*5)</f>
        <v>0</v>
      </c>
      <c r="F57" s="5"/>
      <c r="G57" s="72"/>
      <c r="H57" s="22">
        <f>MIN(10,G57*5)</f>
        <v>0</v>
      </c>
      <c r="I57" s="54"/>
    </row>
    <row r="58" spans="1:9" ht="30" customHeight="1" x14ac:dyDescent="0.4">
      <c r="A58" s="3" t="s">
        <v>29</v>
      </c>
      <c r="B58" s="26" t="s">
        <v>71</v>
      </c>
      <c r="C58" s="26" t="s">
        <v>128</v>
      </c>
      <c r="D58" s="10"/>
      <c r="E58" s="22">
        <f>MIN(9,D58*3)</f>
        <v>0</v>
      </c>
      <c r="F58" s="5"/>
      <c r="G58" s="72"/>
      <c r="H58" s="22">
        <f>MIN(9,G58*3)</f>
        <v>0</v>
      </c>
      <c r="I58" s="54"/>
    </row>
    <row r="59" spans="1:9" ht="30" customHeight="1" x14ac:dyDescent="0.4">
      <c r="A59" s="3"/>
      <c r="B59" s="7"/>
      <c r="C59" s="7"/>
      <c r="D59" s="9"/>
      <c r="E59" s="3"/>
      <c r="F59" s="3"/>
      <c r="G59" s="9"/>
      <c r="H59" s="3"/>
      <c r="I59" s="51"/>
    </row>
    <row r="60" spans="1:9" ht="30" customHeight="1" x14ac:dyDescent="0.4">
      <c r="A60" s="3"/>
      <c r="B60" s="7" t="s">
        <v>91</v>
      </c>
      <c r="C60" s="7"/>
      <c r="D60" s="9"/>
      <c r="E60" s="3"/>
      <c r="F60" s="3"/>
      <c r="G60" s="9"/>
      <c r="H60" s="3"/>
      <c r="I60" s="51"/>
    </row>
    <row r="61" spans="1:9" ht="30" customHeight="1" x14ac:dyDescent="0.4">
      <c r="A61" s="3" t="s">
        <v>30</v>
      </c>
      <c r="B61" s="26" t="s">
        <v>72</v>
      </c>
      <c r="C61" s="26" t="s">
        <v>129</v>
      </c>
      <c r="D61" s="10"/>
      <c r="E61" s="22">
        <f>MIN(30,D61*1)</f>
        <v>0</v>
      </c>
      <c r="F61" s="5"/>
      <c r="G61" s="72"/>
      <c r="H61" s="22">
        <f>MIN(30,G61*1)</f>
        <v>0</v>
      </c>
      <c r="I61" s="54"/>
    </row>
    <row r="62" spans="1:9" ht="30" customHeight="1" x14ac:dyDescent="0.4">
      <c r="A62" s="3" t="s">
        <v>31</v>
      </c>
      <c r="B62" s="26" t="s">
        <v>73</v>
      </c>
      <c r="C62" s="26" t="s">
        <v>129</v>
      </c>
      <c r="D62" s="10"/>
      <c r="E62" s="22">
        <f>MIN(30,D62*1)</f>
        <v>0</v>
      </c>
      <c r="F62" s="5"/>
      <c r="G62" s="72"/>
      <c r="H62" s="22">
        <f>MIN(30,G62*1)</f>
        <v>0</v>
      </c>
      <c r="I62" s="54"/>
    </row>
    <row r="63" spans="1:9" ht="30" customHeight="1" x14ac:dyDescent="0.4">
      <c r="A63" s="3" t="s">
        <v>32</v>
      </c>
      <c r="B63" s="26" t="s">
        <v>74</v>
      </c>
      <c r="C63" s="26" t="s">
        <v>130</v>
      </c>
      <c r="D63" s="10"/>
      <c r="E63" s="22">
        <f>MIN(15,D63*0.5)</f>
        <v>0</v>
      </c>
      <c r="F63" s="5"/>
      <c r="G63" s="72"/>
      <c r="H63" s="22">
        <f>MIN(15,G63*0.5)</f>
        <v>0</v>
      </c>
      <c r="I63" s="54"/>
    </row>
    <row r="64" spans="1:9" ht="30" customHeight="1" x14ac:dyDescent="0.4">
      <c r="A64" s="3" t="s">
        <v>33</v>
      </c>
      <c r="B64" s="26" t="s">
        <v>75</v>
      </c>
      <c r="C64" s="26" t="s">
        <v>131</v>
      </c>
      <c r="D64" s="10"/>
      <c r="E64" s="22">
        <f>MIN(10,D64*0.3)</f>
        <v>0</v>
      </c>
      <c r="F64" s="5"/>
      <c r="G64" s="72"/>
      <c r="H64" s="22">
        <f>MIN(10,G64*0.3)</f>
        <v>0</v>
      </c>
      <c r="I64" s="54"/>
    </row>
    <row r="65" spans="1:9" ht="30" customHeight="1" x14ac:dyDescent="0.4">
      <c r="A65" s="3" t="s">
        <v>34</v>
      </c>
      <c r="B65" s="26" t="s">
        <v>76</v>
      </c>
      <c r="C65" s="26" t="s">
        <v>131</v>
      </c>
      <c r="D65" s="10"/>
      <c r="E65" s="22">
        <f>MIN(10,D65*0.3)</f>
        <v>0</v>
      </c>
      <c r="F65" s="5"/>
      <c r="G65" s="72"/>
      <c r="H65" s="22">
        <f>MIN(10,G65*0.3)</f>
        <v>0</v>
      </c>
      <c r="I65" s="54"/>
    </row>
    <row r="66" spans="1:9" ht="30" customHeight="1" x14ac:dyDescent="0.4">
      <c r="A66" s="3"/>
      <c r="B66" s="7"/>
      <c r="C66" s="7"/>
      <c r="D66" s="9"/>
      <c r="E66" s="3"/>
      <c r="F66" s="3"/>
      <c r="G66" s="9"/>
      <c r="H66" s="3"/>
      <c r="I66" s="51"/>
    </row>
    <row r="67" spans="1:9" ht="30" customHeight="1" x14ac:dyDescent="0.4">
      <c r="A67" s="3"/>
      <c r="B67" s="7" t="s">
        <v>162</v>
      </c>
      <c r="C67" s="7"/>
      <c r="D67" s="9"/>
      <c r="E67" s="3"/>
      <c r="F67" s="3"/>
      <c r="G67" s="9"/>
      <c r="H67" s="3"/>
      <c r="I67" s="51"/>
    </row>
    <row r="68" spans="1:9" ht="30" customHeight="1" x14ac:dyDescent="0.4">
      <c r="A68" s="3" t="s">
        <v>25</v>
      </c>
      <c r="B68" s="26" t="s">
        <v>174</v>
      </c>
      <c r="C68" s="26" t="s">
        <v>132</v>
      </c>
      <c r="D68" s="10"/>
      <c r="E68" s="22">
        <f>MIN(12,D68*1)</f>
        <v>0</v>
      </c>
      <c r="F68" s="5"/>
      <c r="G68" s="72"/>
      <c r="H68" s="22">
        <f>MIN(12,G68*1)</f>
        <v>0</v>
      </c>
      <c r="I68" s="54"/>
    </row>
    <row r="69" spans="1:9" ht="30" customHeight="1" x14ac:dyDescent="0.4">
      <c r="A69" s="3" t="s">
        <v>35</v>
      </c>
      <c r="B69" s="26" t="s">
        <v>175</v>
      </c>
      <c r="C69" s="26" t="s">
        <v>133</v>
      </c>
      <c r="D69" s="10"/>
      <c r="E69" s="22">
        <f>MIN(24,D69*2)</f>
        <v>0</v>
      </c>
      <c r="F69" s="5"/>
      <c r="G69" s="72"/>
      <c r="H69" s="22">
        <f>MIN(24,G69*2)</f>
        <v>0</v>
      </c>
      <c r="I69" s="54"/>
    </row>
    <row r="70" spans="1:9" ht="30" customHeight="1" x14ac:dyDescent="0.4">
      <c r="A70" s="3" t="s">
        <v>36</v>
      </c>
      <c r="B70" s="26" t="s">
        <v>167</v>
      </c>
      <c r="C70" s="26" t="s">
        <v>134</v>
      </c>
      <c r="D70" s="10"/>
      <c r="E70" s="22">
        <f>MIN(10,D70*0.5)</f>
        <v>0</v>
      </c>
      <c r="F70" s="5"/>
      <c r="G70" s="72"/>
      <c r="H70" s="22">
        <f>MIN(10,G70*0.5)</f>
        <v>0</v>
      </c>
      <c r="I70" s="54"/>
    </row>
    <row r="71" spans="1:9" ht="30" customHeight="1" x14ac:dyDescent="0.4">
      <c r="A71" s="3"/>
      <c r="B71" s="7"/>
      <c r="C71" s="7"/>
      <c r="D71" s="9"/>
      <c r="E71" s="3"/>
      <c r="F71" s="3"/>
      <c r="G71" s="9"/>
      <c r="H71" s="3"/>
      <c r="I71" s="51"/>
    </row>
    <row r="72" spans="1:9" ht="30" customHeight="1" x14ac:dyDescent="0.4">
      <c r="A72" s="3"/>
      <c r="B72" s="7" t="s">
        <v>92</v>
      </c>
      <c r="C72" s="7"/>
      <c r="D72" s="9"/>
      <c r="E72" s="3"/>
      <c r="F72" s="3"/>
      <c r="G72" s="9"/>
      <c r="H72" s="3"/>
      <c r="I72" s="51"/>
    </row>
    <row r="73" spans="1:9" ht="30" customHeight="1" x14ac:dyDescent="0.4">
      <c r="A73" s="3" t="s">
        <v>37</v>
      </c>
      <c r="B73" s="26" t="s">
        <v>77</v>
      </c>
      <c r="C73" s="2" t="s">
        <v>135</v>
      </c>
      <c r="D73" s="10"/>
      <c r="E73" s="22">
        <f>MIN(10,D73*1)</f>
        <v>0</v>
      </c>
      <c r="F73" s="5"/>
      <c r="G73" s="72"/>
      <c r="H73" s="22">
        <f>MIN(10,G73*1)</f>
        <v>0</v>
      </c>
      <c r="I73" s="54"/>
    </row>
    <row r="74" spans="1:9" ht="30" customHeight="1" x14ac:dyDescent="0.4">
      <c r="A74" s="3" t="s">
        <v>38</v>
      </c>
      <c r="B74" s="26" t="s">
        <v>78</v>
      </c>
      <c r="C74" s="2" t="s">
        <v>136</v>
      </c>
      <c r="D74" s="10"/>
      <c r="E74" s="22">
        <f>MIN(10,D74*0.5)</f>
        <v>0</v>
      </c>
      <c r="F74" s="5"/>
      <c r="G74" s="72"/>
      <c r="H74" s="22">
        <f>MIN(10,G74*0.5)</f>
        <v>0</v>
      </c>
      <c r="I74" s="54"/>
    </row>
    <row r="75" spans="1:9" ht="30" customHeight="1" x14ac:dyDescent="0.4">
      <c r="A75" s="3" t="s">
        <v>39</v>
      </c>
      <c r="B75" s="26" t="s">
        <v>166</v>
      </c>
      <c r="C75" s="26" t="s">
        <v>137</v>
      </c>
      <c r="D75" s="10"/>
      <c r="E75" s="22">
        <f>MIN(5,D75*0.25)</f>
        <v>0</v>
      </c>
      <c r="F75" s="5"/>
      <c r="G75" s="72"/>
      <c r="H75" s="22">
        <f>MIN(5,G75*0.25)</f>
        <v>0</v>
      </c>
      <c r="I75" s="54"/>
    </row>
    <row r="76" spans="1:9" ht="30" customHeight="1" x14ac:dyDescent="0.4">
      <c r="A76" s="3" t="s">
        <v>40</v>
      </c>
      <c r="B76" s="38" t="s">
        <v>164</v>
      </c>
      <c r="C76" s="26" t="s">
        <v>138</v>
      </c>
      <c r="D76" s="10"/>
      <c r="E76" s="22">
        <f>MIN(2,D76*0.25)</f>
        <v>0</v>
      </c>
      <c r="F76" s="5"/>
      <c r="G76" s="72"/>
      <c r="H76" s="22">
        <f>MIN(2,G76*0.25)</f>
        <v>0</v>
      </c>
      <c r="I76" s="54"/>
    </row>
    <row r="77" spans="1:9" ht="30" customHeight="1" x14ac:dyDescent="0.4">
      <c r="A77" s="3" t="s">
        <v>41</v>
      </c>
      <c r="B77" s="38" t="s">
        <v>165</v>
      </c>
      <c r="C77" s="26" t="s">
        <v>139</v>
      </c>
      <c r="D77" s="10"/>
      <c r="E77" s="22">
        <f>MIN(2,D77*0.25)</f>
        <v>0</v>
      </c>
      <c r="F77" s="5"/>
      <c r="G77" s="72"/>
      <c r="H77" s="22">
        <f>MIN(2,G77*0.25)</f>
        <v>0</v>
      </c>
      <c r="I77" s="54"/>
    </row>
    <row r="78" spans="1:9" ht="30" customHeight="1" x14ac:dyDescent="0.4">
      <c r="A78" s="3"/>
      <c r="B78" s="7"/>
      <c r="C78" s="7"/>
      <c r="D78" s="9"/>
      <c r="E78" s="3"/>
      <c r="F78" s="3"/>
      <c r="G78" s="9"/>
      <c r="H78" s="3"/>
      <c r="I78" s="51"/>
    </row>
    <row r="79" spans="1:9" ht="30" customHeight="1" x14ac:dyDescent="0.4">
      <c r="A79" s="3"/>
      <c r="B79" s="7" t="s">
        <v>93</v>
      </c>
      <c r="C79" s="7"/>
      <c r="D79" s="9"/>
      <c r="E79" s="3"/>
      <c r="F79" s="3"/>
      <c r="G79" s="9"/>
      <c r="H79" s="3"/>
      <c r="I79" s="51"/>
    </row>
    <row r="80" spans="1:9" ht="30" customHeight="1" x14ac:dyDescent="0.4">
      <c r="A80" s="3" t="s">
        <v>42</v>
      </c>
      <c r="B80" s="26" t="s">
        <v>79</v>
      </c>
      <c r="C80" s="2" t="s">
        <v>145</v>
      </c>
      <c r="D80" s="10"/>
      <c r="E80" s="22">
        <f>MIN(36,D80*1)</f>
        <v>0</v>
      </c>
      <c r="F80" s="5"/>
      <c r="G80" s="72"/>
      <c r="H80" s="22">
        <f>MIN(36,G80*1)</f>
        <v>0</v>
      </c>
      <c r="I80" s="54"/>
    </row>
    <row r="81" spans="1:9" ht="30" customHeight="1" x14ac:dyDescent="0.4">
      <c r="A81" s="3" t="s">
        <v>26</v>
      </c>
      <c r="B81" s="26" t="s">
        <v>80</v>
      </c>
      <c r="C81" s="2" t="s">
        <v>146</v>
      </c>
      <c r="D81" s="10"/>
      <c r="E81" s="22">
        <f>MIN(10,D81*0.5)</f>
        <v>0</v>
      </c>
      <c r="F81" s="5"/>
      <c r="G81" s="72"/>
      <c r="H81" s="22">
        <f>MIN(10,G81*0.5)</f>
        <v>0</v>
      </c>
      <c r="I81" s="54"/>
    </row>
    <row r="82" spans="1:9" ht="30" customHeight="1" x14ac:dyDescent="0.4">
      <c r="A82" s="3"/>
      <c r="B82" s="7"/>
      <c r="C82" s="7"/>
      <c r="D82" s="9"/>
      <c r="E82" s="3"/>
      <c r="F82" s="3"/>
      <c r="G82" s="9"/>
      <c r="H82" s="3"/>
      <c r="I82" s="51"/>
    </row>
    <row r="83" spans="1:9" ht="30" customHeight="1" x14ac:dyDescent="0.4">
      <c r="A83" s="3"/>
      <c r="B83" s="7" t="s">
        <v>171</v>
      </c>
      <c r="C83" s="7"/>
      <c r="D83" s="9"/>
      <c r="E83" s="3"/>
      <c r="F83" s="3"/>
      <c r="G83" s="9"/>
      <c r="H83" s="3"/>
      <c r="I83" s="51"/>
    </row>
    <row r="84" spans="1:9" ht="30" customHeight="1" x14ac:dyDescent="0.4">
      <c r="A84" s="3" t="s">
        <v>43</v>
      </c>
      <c r="B84" s="26" t="s">
        <v>81</v>
      </c>
      <c r="C84" s="26" t="s">
        <v>140</v>
      </c>
      <c r="D84" s="10"/>
      <c r="E84" s="22">
        <f>MIN(10,D84*2)</f>
        <v>0</v>
      </c>
      <c r="F84" s="5"/>
      <c r="G84" s="72"/>
      <c r="H84" s="22">
        <f>MIN(10,G84*2)</f>
        <v>0</v>
      </c>
      <c r="I84" s="54"/>
    </row>
    <row r="85" spans="1:9" ht="30" customHeight="1" x14ac:dyDescent="0.4">
      <c r="A85" s="3" t="s">
        <v>44</v>
      </c>
      <c r="B85" s="26" t="s">
        <v>82</v>
      </c>
      <c r="C85" s="26" t="s">
        <v>141</v>
      </c>
      <c r="D85" s="10"/>
      <c r="E85" s="22">
        <f>MIN(5,D85*1)</f>
        <v>0</v>
      </c>
      <c r="F85" s="5"/>
      <c r="G85" s="72"/>
      <c r="H85" s="22">
        <f>MIN(5,G85*1)</f>
        <v>0</v>
      </c>
      <c r="I85" s="54"/>
    </row>
    <row r="86" spans="1:9" ht="30" customHeight="1" x14ac:dyDescent="0.4">
      <c r="A86" s="3" t="s">
        <v>45</v>
      </c>
      <c r="B86" s="26" t="s">
        <v>83</v>
      </c>
      <c r="C86" s="26" t="s">
        <v>142</v>
      </c>
      <c r="D86" s="10"/>
      <c r="E86" s="22">
        <f>MIN(5,D86*0.5)</f>
        <v>0</v>
      </c>
      <c r="F86" s="5"/>
      <c r="G86" s="72"/>
      <c r="H86" s="22">
        <f>MIN(5,G86*0.5)</f>
        <v>0</v>
      </c>
      <c r="I86" s="54"/>
    </row>
    <row r="87" spans="1:9" ht="30" customHeight="1" x14ac:dyDescent="0.4">
      <c r="A87" s="3" t="s">
        <v>46</v>
      </c>
      <c r="B87" s="26" t="s">
        <v>170</v>
      </c>
      <c r="C87" s="26" t="s">
        <v>172</v>
      </c>
      <c r="D87" s="10"/>
      <c r="E87" s="22">
        <f>MIN(3,D87*0.2)</f>
        <v>0</v>
      </c>
      <c r="F87" s="5"/>
      <c r="G87" s="72"/>
      <c r="H87" s="22">
        <f>MIN(3,G87*0.2)</f>
        <v>0</v>
      </c>
      <c r="I87" s="54"/>
    </row>
    <row r="88" spans="1:9" ht="30" customHeight="1" x14ac:dyDescent="0.4">
      <c r="A88" s="3"/>
      <c r="B88" s="7"/>
      <c r="C88" s="7"/>
      <c r="D88" s="7"/>
      <c r="E88" s="5"/>
      <c r="F88" s="5"/>
      <c r="G88" s="7"/>
      <c r="H88" s="5"/>
      <c r="I88" s="67"/>
    </row>
    <row r="89" spans="1:9" ht="30" customHeight="1" x14ac:dyDescent="0.4">
      <c r="A89" s="3"/>
      <c r="B89" s="7" t="s">
        <v>125</v>
      </c>
      <c r="C89" s="7"/>
      <c r="D89" s="9"/>
      <c r="E89" s="3"/>
      <c r="F89" s="3"/>
      <c r="G89" s="9"/>
      <c r="H89" s="3"/>
      <c r="I89" s="51"/>
    </row>
    <row r="90" spans="1:9" ht="30" customHeight="1" x14ac:dyDescent="0.4">
      <c r="A90" s="3" t="s">
        <v>47</v>
      </c>
      <c r="B90" s="29" t="s">
        <v>84</v>
      </c>
      <c r="C90" s="26" t="s">
        <v>143</v>
      </c>
      <c r="D90" s="10"/>
      <c r="E90" s="22">
        <f>MIN(8,D90*2)</f>
        <v>0</v>
      </c>
      <c r="F90" s="5"/>
      <c r="G90" s="72"/>
      <c r="H90" s="22">
        <f>MIN(8,G90*2)</f>
        <v>0</v>
      </c>
      <c r="I90" s="54"/>
    </row>
    <row r="91" spans="1:9" ht="30" customHeight="1" x14ac:dyDescent="0.4">
      <c r="A91" s="3" t="s">
        <v>48</v>
      </c>
      <c r="B91" s="26" t="s">
        <v>85</v>
      </c>
      <c r="C91" s="26" t="s">
        <v>144</v>
      </c>
      <c r="D91" s="10"/>
      <c r="E91" s="22">
        <f>MIN(4,D91*0.25)</f>
        <v>0</v>
      </c>
      <c r="F91" s="5"/>
      <c r="G91" s="72"/>
      <c r="H91" s="22">
        <f>MIN(4,G91*0.25)</f>
        <v>0</v>
      </c>
      <c r="I91" s="54"/>
    </row>
    <row r="92" spans="1:9" ht="30" customHeight="1" x14ac:dyDescent="0.4">
      <c r="A92" s="3"/>
      <c r="B92" s="43" t="s">
        <v>157</v>
      </c>
      <c r="C92" s="7"/>
      <c r="D92" s="7"/>
      <c r="E92" s="7"/>
      <c r="F92" s="7"/>
      <c r="G92" s="7"/>
      <c r="H92" s="7"/>
      <c r="I92" s="50"/>
    </row>
    <row r="93" spans="1:9" ht="30" customHeight="1" x14ac:dyDescent="0.4">
      <c r="A93" s="3"/>
      <c r="B93" s="40"/>
      <c r="C93" s="7"/>
      <c r="D93" s="7"/>
      <c r="E93" s="7"/>
      <c r="F93" s="7"/>
      <c r="G93" s="7"/>
      <c r="H93" s="7"/>
      <c r="I93" s="50"/>
    </row>
    <row r="94" spans="1:9" ht="30" customHeight="1" x14ac:dyDescent="0.4">
      <c r="A94" s="3" t="s">
        <v>49</v>
      </c>
      <c r="B94" s="26" t="s">
        <v>86</v>
      </c>
      <c r="C94" s="26" t="s">
        <v>147</v>
      </c>
      <c r="D94" s="10"/>
      <c r="E94" s="22">
        <f>MIN(3,D94*1)</f>
        <v>0</v>
      </c>
      <c r="F94" s="5"/>
      <c r="G94" s="72"/>
      <c r="H94" s="22">
        <f>MIN(3,G94*1)</f>
        <v>0</v>
      </c>
      <c r="I94" s="54"/>
    </row>
    <row r="95" spans="1:9" ht="30" customHeight="1" x14ac:dyDescent="0.4">
      <c r="A95" s="3" t="s">
        <v>50</v>
      </c>
      <c r="B95" s="26" t="s">
        <v>87</v>
      </c>
      <c r="C95" s="26" t="s">
        <v>148</v>
      </c>
      <c r="D95" s="10"/>
      <c r="E95" s="22">
        <f>MIN(6,D95*2)</f>
        <v>0</v>
      </c>
      <c r="F95" s="5"/>
      <c r="G95" s="72"/>
      <c r="H95" s="22">
        <f>MIN(6,G95*2)</f>
        <v>0</v>
      </c>
      <c r="I95" s="54"/>
    </row>
    <row r="96" spans="1:9" ht="30" customHeight="1" x14ac:dyDescent="0.4">
      <c r="A96" s="3" t="s">
        <v>51</v>
      </c>
      <c r="B96" s="26" t="s">
        <v>88</v>
      </c>
      <c r="C96" s="26" t="s">
        <v>149</v>
      </c>
      <c r="D96" s="10"/>
      <c r="E96" s="22">
        <f>MIN(6,D96*2)</f>
        <v>0</v>
      </c>
      <c r="F96" s="5"/>
      <c r="G96" s="72"/>
      <c r="H96" s="22">
        <f>MIN(6,G96*2)</f>
        <v>0</v>
      </c>
      <c r="I96" s="54"/>
    </row>
    <row r="97" spans="1:9" ht="30" customHeight="1" x14ac:dyDescent="0.4">
      <c r="A97" s="3"/>
      <c r="B97" s="7"/>
      <c r="C97" s="7"/>
      <c r="D97" s="9"/>
      <c r="E97" s="3"/>
      <c r="F97" s="3"/>
      <c r="G97" s="9"/>
      <c r="H97" s="3"/>
      <c r="I97" s="51"/>
    </row>
    <row r="98" spans="1:9" ht="30" customHeight="1" x14ac:dyDescent="0.4">
      <c r="A98" s="3"/>
      <c r="B98" s="7" t="s">
        <v>11</v>
      </c>
      <c r="C98" s="7"/>
      <c r="D98" s="9"/>
      <c r="E98" s="3"/>
      <c r="F98" s="3"/>
      <c r="G98" s="9"/>
      <c r="H98" s="3"/>
      <c r="I98" s="51"/>
    </row>
    <row r="99" spans="1:9" ht="30" customHeight="1" x14ac:dyDescent="0.4">
      <c r="A99" s="3" t="s">
        <v>52</v>
      </c>
      <c r="B99" s="26" t="s">
        <v>105</v>
      </c>
      <c r="C99" s="26" t="s">
        <v>150</v>
      </c>
      <c r="D99" s="10"/>
      <c r="E99" s="22">
        <f>MIN(6,D99*2)</f>
        <v>0</v>
      </c>
      <c r="F99" s="5"/>
      <c r="G99" s="72"/>
      <c r="H99" s="22">
        <f>MIN(6,G99*2)</f>
        <v>0</v>
      </c>
      <c r="I99" s="54"/>
    </row>
    <row r="100" spans="1:9" ht="30" customHeight="1" x14ac:dyDescent="0.4">
      <c r="A100" s="3" t="s">
        <v>53</v>
      </c>
      <c r="B100" s="26" t="s">
        <v>118</v>
      </c>
      <c r="C100" s="26" t="s">
        <v>151</v>
      </c>
      <c r="D100" s="10"/>
      <c r="E100" s="22">
        <f>MIN(3,D100*1)</f>
        <v>0</v>
      </c>
      <c r="F100" s="5"/>
      <c r="G100" s="72"/>
      <c r="H100" s="22">
        <f>MIN(3,G100*1)</f>
        <v>0</v>
      </c>
      <c r="I100" s="54"/>
    </row>
    <row r="101" spans="1:9" ht="30" customHeight="1" x14ac:dyDescent="0.4">
      <c r="A101" s="3" t="s">
        <v>54</v>
      </c>
      <c r="B101" s="26" t="s">
        <v>82</v>
      </c>
      <c r="C101" s="26" t="s">
        <v>150</v>
      </c>
      <c r="D101" s="10"/>
      <c r="E101" s="22">
        <f>MIN(6,D101*2)</f>
        <v>0</v>
      </c>
      <c r="F101" s="5"/>
      <c r="G101" s="72"/>
      <c r="H101" s="22">
        <f>MIN(6,G101*2)</f>
        <v>0</v>
      </c>
      <c r="I101" s="54"/>
    </row>
    <row r="102" spans="1:9" ht="30" customHeight="1" x14ac:dyDescent="0.4">
      <c r="A102" s="3" t="s">
        <v>55</v>
      </c>
      <c r="B102" s="26" t="s">
        <v>106</v>
      </c>
      <c r="C102" s="26" t="s">
        <v>152</v>
      </c>
      <c r="D102" s="10"/>
      <c r="E102" s="22">
        <f>MIN(3,D102*1)</f>
        <v>0</v>
      </c>
      <c r="F102" s="5"/>
      <c r="G102" s="72"/>
      <c r="H102" s="22">
        <f>MIN(3,G102*1)</f>
        <v>0</v>
      </c>
      <c r="I102" s="54"/>
    </row>
    <row r="103" spans="1:9" ht="30" customHeight="1" x14ac:dyDescent="0.4">
      <c r="A103" s="3" t="s">
        <v>56</v>
      </c>
      <c r="B103" s="26" t="s">
        <v>107</v>
      </c>
      <c r="C103" s="26" t="s">
        <v>152</v>
      </c>
      <c r="D103" s="10"/>
      <c r="E103" s="22">
        <f>MIN(3,D103*1)</f>
        <v>0</v>
      </c>
      <c r="F103" s="5"/>
      <c r="G103" s="72"/>
      <c r="H103" s="22">
        <f>MIN(3,G103*1)</f>
        <v>0</v>
      </c>
      <c r="I103" s="54"/>
    </row>
    <row r="104" spans="1:9" ht="30" customHeight="1" x14ac:dyDescent="0.4">
      <c r="A104" s="3" t="s">
        <v>57</v>
      </c>
      <c r="B104" s="26" t="s">
        <v>108</v>
      </c>
      <c r="C104" s="26" t="s">
        <v>152</v>
      </c>
      <c r="D104" s="10"/>
      <c r="E104" s="22">
        <f>MIN(3,D104*1)</f>
        <v>0</v>
      </c>
      <c r="F104" s="5"/>
      <c r="G104" s="72"/>
      <c r="H104" s="22">
        <f>MIN(3,G104*1)</f>
        <v>0</v>
      </c>
      <c r="I104" s="54"/>
    </row>
    <row r="105" spans="1:9" ht="30" customHeight="1" x14ac:dyDescent="0.4">
      <c r="A105" s="3"/>
      <c r="B105" s="7"/>
      <c r="C105" s="7"/>
      <c r="D105" s="9"/>
      <c r="E105" s="3"/>
      <c r="F105" s="3"/>
      <c r="G105" s="9"/>
      <c r="H105" s="3"/>
      <c r="I105" s="51"/>
    </row>
    <row r="106" spans="1:9" ht="30" customHeight="1" x14ac:dyDescent="0.4">
      <c r="A106" s="3"/>
      <c r="B106" s="39" t="s">
        <v>114</v>
      </c>
      <c r="C106" s="44"/>
      <c r="D106" s="9"/>
      <c r="E106" s="3"/>
      <c r="F106" s="3"/>
      <c r="G106" s="9"/>
      <c r="H106" s="3"/>
      <c r="I106" s="51"/>
    </row>
    <row r="107" spans="1:9" ht="30" customHeight="1" x14ac:dyDescent="0.4">
      <c r="A107" s="3" t="s">
        <v>58</v>
      </c>
      <c r="B107" s="26" t="s">
        <v>115</v>
      </c>
      <c r="C107" s="26" t="s">
        <v>176</v>
      </c>
      <c r="D107" s="10"/>
      <c r="E107" s="22">
        <f>MIN(48,D107*2)</f>
        <v>0</v>
      </c>
      <c r="F107" s="5"/>
      <c r="G107" s="72"/>
      <c r="H107" s="22">
        <f>MIN(48,G107*2)</f>
        <v>0</v>
      </c>
      <c r="I107" s="54"/>
    </row>
    <row r="108" spans="1:9" ht="30" customHeight="1" x14ac:dyDescent="0.4">
      <c r="A108" s="3" t="s">
        <v>59</v>
      </c>
      <c r="B108" s="26" t="s">
        <v>116</v>
      </c>
      <c r="C108" s="26" t="s">
        <v>177</v>
      </c>
      <c r="D108" s="10"/>
      <c r="E108" s="22">
        <f>MIN(24,D108*1)</f>
        <v>0</v>
      </c>
      <c r="F108" s="5"/>
      <c r="G108" s="72"/>
      <c r="H108" s="22">
        <f>MIN(24,G108*1)</f>
        <v>0</v>
      </c>
      <c r="I108" s="54"/>
    </row>
    <row r="109" spans="1:9" s="24" customFormat="1" ht="30" customHeight="1" x14ac:dyDescent="0.4">
      <c r="A109" s="4"/>
      <c r="B109" s="14"/>
      <c r="C109" s="44" t="s">
        <v>163</v>
      </c>
      <c r="D109" s="45">
        <f>MIN(24,SUM(D107:D108))</f>
        <v>0</v>
      </c>
      <c r="E109" s="46">
        <f>MIN(48,SUM(E107:E108))</f>
        <v>0</v>
      </c>
      <c r="F109" s="4"/>
      <c r="G109" s="45">
        <f>MIN(24,SUM(G107:G108))</f>
        <v>0</v>
      </c>
      <c r="H109" s="46">
        <f>MIN(48,SUM(H107:H108))</f>
        <v>0</v>
      </c>
      <c r="I109" s="51"/>
    </row>
    <row r="110" spans="1:9" s="24" customFormat="1" ht="30" customHeight="1" x14ac:dyDescent="0.4">
      <c r="A110" s="4"/>
      <c r="B110" s="14"/>
      <c r="C110" s="44"/>
      <c r="D110" s="59"/>
      <c r="E110" s="60"/>
      <c r="F110" s="4"/>
      <c r="G110" s="59"/>
      <c r="H110" s="60"/>
      <c r="I110" s="51"/>
    </row>
    <row r="111" spans="1:9" s="28" customFormat="1" ht="30" customHeight="1" x14ac:dyDescent="0.4">
      <c r="A111" s="27"/>
      <c r="B111" s="61" t="s">
        <v>0</v>
      </c>
      <c r="C111" s="61"/>
      <c r="D111" s="62"/>
      <c r="E111" s="8">
        <f xml:space="preserve"> SUM(E22:E104, E109)</f>
        <v>0</v>
      </c>
      <c r="F111" s="16"/>
      <c r="G111" s="62"/>
      <c r="H111" s="8">
        <f xml:space="preserve"> SUM(H22:H104, H109)</f>
        <v>0</v>
      </c>
      <c r="I111" s="57"/>
    </row>
    <row r="112" spans="1:9" ht="30" customHeight="1" x14ac:dyDescent="0.4">
      <c r="A112" s="3"/>
      <c r="B112" s="7"/>
      <c r="C112" s="7"/>
      <c r="D112" s="9"/>
      <c r="E112" s="3"/>
      <c r="F112" s="3"/>
      <c r="G112" s="9"/>
      <c r="H112" s="3"/>
      <c r="I112" s="50"/>
    </row>
    <row r="113" spans="1:9" ht="30" customHeight="1" x14ac:dyDescent="0.4">
      <c r="A113" s="3"/>
      <c r="B113" s="7"/>
      <c r="C113" s="7"/>
      <c r="D113" s="9"/>
      <c r="E113" s="3"/>
      <c r="F113" s="3"/>
      <c r="G113" s="4"/>
      <c r="H113" s="3"/>
      <c r="I113" s="50"/>
    </row>
    <row r="114" spans="1:9" ht="30" customHeight="1" x14ac:dyDescent="0.4">
      <c r="H114" s="6"/>
    </row>
    <row r="115" spans="1:9" ht="30" customHeight="1" x14ac:dyDescent="0.4">
      <c r="H115" s="6"/>
    </row>
    <row r="116" spans="1:9" ht="30" customHeight="1" x14ac:dyDescent="0.4">
      <c r="H116" s="6"/>
    </row>
    <row r="117" spans="1:9" ht="30" customHeight="1" x14ac:dyDescent="0.4">
      <c r="H117" s="6"/>
    </row>
    <row r="118" spans="1:9" ht="30" customHeight="1" x14ac:dyDescent="0.4">
      <c r="H118" s="6"/>
    </row>
    <row r="119" spans="1:9" ht="30" customHeight="1" x14ac:dyDescent="0.4">
      <c r="H119" s="6"/>
    </row>
    <row r="120" spans="1:9" ht="30" customHeight="1" x14ac:dyDescent="0.4">
      <c r="H120" s="6"/>
    </row>
    <row r="121" spans="1:9" ht="30" customHeight="1" x14ac:dyDescent="0.4">
      <c r="H121" s="6"/>
    </row>
    <row r="122" spans="1:9" ht="30" customHeight="1" x14ac:dyDescent="0.4">
      <c r="H122" s="6"/>
    </row>
    <row r="123" spans="1:9" ht="30" customHeight="1" x14ac:dyDescent="0.4">
      <c r="H123" s="6"/>
    </row>
    <row r="124" spans="1:9" ht="30" customHeight="1" x14ac:dyDescent="0.4">
      <c r="H124" s="6"/>
    </row>
    <row r="125" spans="1:9" ht="30" customHeight="1" x14ac:dyDescent="0.4">
      <c r="H125" s="6"/>
    </row>
    <row r="126" spans="1:9" ht="30" customHeight="1" x14ac:dyDescent="0.4">
      <c r="H126" s="6"/>
    </row>
    <row r="127" spans="1:9" ht="30" customHeight="1" x14ac:dyDescent="0.4">
      <c r="H127" s="6"/>
    </row>
    <row r="128" spans="1:9" ht="30" customHeight="1" x14ac:dyDescent="0.4">
      <c r="H128" s="6"/>
    </row>
    <row r="129" spans="8:8" ht="30" customHeight="1" x14ac:dyDescent="0.4">
      <c r="H129" s="6"/>
    </row>
    <row r="130" spans="8:8" ht="30" customHeight="1" x14ac:dyDescent="0.4">
      <c r="H130" s="6"/>
    </row>
    <row r="131" spans="8:8" ht="30" customHeight="1" x14ac:dyDescent="0.4">
      <c r="H131" s="6"/>
    </row>
    <row r="132" spans="8:8" ht="30" customHeight="1" x14ac:dyDescent="0.4">
      <c r="H132" s="6"/>
    </row>
  </sheetData>
  <sheetProtection algorithmName="SHA-512" hashValue="3YcATRtuu1T+wvZr+Etzkvd6nB7+IGMPys24E696bcRK1AOHXF00ZCT1XgvRLg57lzTtdFSQwNvxpSb909Crmw==" saltValue="GDzHSoJ1dfWGzgGeKcQYwg==" spinCount="100000" sheet="1" objects="1" scenarios="1"/>
  <mergeCells count="14">
    <mergeCell ref="B32:B33"/>
    <mergeCell ref="B36:B37"/>
    <mergeCell ref="D20:E20"/>
    <mergeCell ref="G15:H15"/>
    <mergeCell ref="D15:E15"/>
    <mergeCell ref="G16:H16"/>
    <mergeCell ref="G17:H17"/>
    <mergeCell ref="D17:E17"/>
    <mergeCell ref="D16:E16"/>
    <mergeCell ref="G20:H20"/>
    <mergeCell ref="D19:E19"/>
    <mergeCell ref="G19:H19"/>
    <mergeCell ref="B25:B26"/>
    <mergeCell ref="B28:B29"/>
  </mergeCells>
  <hyperlinks>
    <hyperlink ref="B89" location="_ftn1" display="_ftn1" xr:uid="{B08C78FC-7A53-49E2-B5D7-35FDCF3F0886}"/>
    <hyperlink ref="B72" location="_ftn1" display="_ftn1" xr:uid="{0DD59551-4E19-4B18-AB0D-703E9129BFB1}"/>
    <hyperlink ref="B79" location="_ftn2" display="_ftn2" xr:uid="{12000EEC-A61E-40B2-AE92-AAEB71FD2C18}"/>
    <hyperlink ref="B31" location="_ftn1" display="_ftn1" xr:uid="{D5C98E11-E27D-4B79-A399-58D5E8852412}"/>
    <hyperlink ref="C31" location="_ftn2" display="_ftn2" xr:uid="{EE24016B-7D51-4907-8A81-6875E8921BF7}"/>
    <hyperlink ref="B32" location="_ftn3" display="_ftn3" xr:uid="{D19D3EDC-F332-4214-8ED8-5210B0D8875F}"/>
    <hyperlink ref="B24" location="_ftn1" display="_ftn1" xr:uid="{33258FFF-76E7-44E7-9FB2-34C794688506}"/>
    <hyperlink ref="B43" location="_ftn4" display="_ftn4" xr:uid="{812033AF-7145-4FE0-AF8A-B6BF8D6C6313}"/>
    <hyperlink ref="B39" location="_ftn2" display="_ftn2" xr:uid="{8FCCC9F6-781E-4062-88AD-12235AD0FEC0}"/>
    <hyperlink ref="B41" location="_ftn3" display="_ftn3" xr:uid="{33350998-33F4-4DC9-879C-552E2A4FA4C9}"/>
    <hyperlink ref="B106" location="_ftn1" display="_ftn1" xr:uid="{46A70417-B7C0-48AC-8333-919F31F68FD7}"/>
  </hyperlinks>
  <pageMargins left="0.51181102362204722" right="0.51181102362204722" top="0.78740157480314965" bottom="0.59055118110236227" header="0.31496062992125984" footer="0.31496062992125984"/>
  <pageSetup paperSize="9" scale="31" fitToHeight="2" orientation="portrait" r:id="rId1"/>
  <headerFooter>
    <oddFooter>&amp;C&amp;"Abadi,Itálico"&amp;20Fonte: Souza, C. A. (outubro/2024)&amp;R&amp;"-,Negrito itálico"&amp;14Seleção 2025/1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Anexo_II_Resumido-CAS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Clovis Arruda de Souza</cp:lastModifiedBy>
  <cp:lastPrinted>2024-10-08T17:28:56Z</cp:lastPrinted>
  <dcterms:created xsi:type="dcterms:W3CDTF">2019-04-09T09:42:02Z</dcterms:created>
  <dcterms:modified xsi:type="dcterms:W3CDTF">2024-10-09T18:30:36Z</dcterms:modified>
</cp:coreProperties>
</file>