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P 0151.2017 - UDESC - EVENTOS PROEX - SGPE 19030.2016 - Vigência  17.04.2018\"/>
    </mc:Choice>
  </mc:AlternateContent>
  <bookViews>
    <workbookView xWindow="0" yWindow="0" windowWidth="20490" windowHeight="8445" tabRatio="857"/>
  </bookViews>
  <sheets>
    <sheet name="aditivo " sheetId="164" r:id="rId1"/>
    <sheet name="REITORIA_PROEX" sheetId="163" r:id="rId2"/>
    <sheet name="GESTOR" sheetId="162" r:id="rId3"/>
    <sheet name="Modelo Anexo II IN 002_2014" sheetId="77" r:id="rId4"/>
  </sheets>
  <definedNames>
    <definedName name="diasuteis" localSheetId="0">#REF!</definedName>
    <definedName name="diasuteis" localSheetId="2">#REF!</definedName>
    <definedName name="diasuteis">#REF!</definedName>
    <definedName name="Ferias" localSheetId="0">#REF!</definedName>
    <definedName name="Ferias" localSheetId="2">#REF!</definedName>
    <definedName name="Ferias">#REF!</definedName>
    <definedName name="RD" localSheetId="0">OFFSET(#REF!,(MATCH(SMALL(#REF!,ROW()-10),#REF!,0)-1),0)</definedName>
    <definedName name="RD" localSheetId="2">OFFSET(#REF!,(MATCH(SMALL(#REF!,ROW()-10),#REF!,0)-1),0)</definedName>
    <definedName name="RD">OFFSET(#REF!,(MATCH(SMALL(#REF!,ROW()-10),#REF!,0)-1),0)</definedName>
  </definedNames>
  <calcPr calcId="152511" calcMode="manual"/>
</workbook>
</file>

<file path=xl/calcChain.xml><?xml version="1.0" encoding="utf-8"?>
<calcChain xmlns="http://schemas.openxmlformats.org/spreadsheetml/2006/main">
  <c r="M23" i="163" l="1"/>
  <c r="M22" i="163"/>
  <c r="M15" i="163"/>
  <c r="H19" i="163"/>
  <c r="H20" i="163"/>
  <c r="H15" i="163"/>
  <c r="H14" i="163"/>
  <c r="H13" i="163"/>
  <c r="H12" i="163"/>
  <c r="H9" i="163"/>
  <c r="H8" i="163"/>
  <c r="H7" i="163"/>
  <c r="H6" i="163"/>
  <c r="H5" i="163"/>
  <c r="H10" i="163"/>
  <c r="H11" i="163"/>
  <c r="H16" i="163"/>
  <c r="H17" i="163"/>
  <c r="H18" i="163"/>
  <c r="H21" i="163"/>
  <c r="H22" i="163"/>
  <c r="H23" i="163"/>
  <c r="H24" i="163"/>
  <c r="H25" i="163"/>
  <c r="H26" i="163"/>
  <c r="H27" i="163"/>
  <c r="H28" i="163"/>
  <c r="H4" i="163"/>
  <c r="G5" i="162" l="1"/>
  <c r="G6" i="162"/>
  <c r="G7" i="162"/>
  <c r="G8" i="162"/>
  <c r="G9" i="162"/>
  <c r="G10" i="162"/>
  <c r="G11" i="162"/>
  <c r="G12" i="162"/>
  <c r="G13" i="162"/>
  <c r="G14" i="162"/>
  <c r="G15" i="162"/>
  <c r="G16" i="162"/>
  <c r="G17" i="162"/>
  <c r="G18" i="162"/>
  <c r="G19" i="162"/>
  <c r="G20" i="162"/>
  <c r="G21" i="162"/>
  <c r="G22" i="162"/>
  <c r="G23" i="162"/>
  <c r="G24" i="162"/>
  <c r="G25" i="162"/>
  <c r="G26" i="162"/>
  <c r="G27" i="162"/>
  <c r="G28" i="162"/>
  <c r="G4" i="162"/>
  <c r="G24" i="163"/>
  <c r="G23" i="163"/>
  <c r="G15" i="163"/>
  <c r="G14" i="163"/>
  <c r="G13" i="163"/>
  <c r="G12" i="163"/>
  <c r="G10" i="163"/>
  <c r="G9" i="163"/>
  <c r="G8" i="163"/>
  <c r="G5" i="163"/>
  <c r="I5" i="164" l="1"/>
  <c r="I6" i="164"/>
  <c r="I7" i="164"/>
  <c r="I8" i="164"/>
  <c r="I9" i="164"/>
  <c r="I10" i="164"/>
  <c r="I11" i="164"/>
  <c r="I12" i="164"/>
  <c r="I13" i="164"/>
  <c r="I14" i="164"/>
  <c r="I15" i="164"/>
  <c r="I4" i="164"/>
  <c r="I16" i="164" s="1"/>
  <c r="I17" i="164" s="1"/>
  <c r="G5" i="164"/>
  <c r="G6" i="164"/>
  <c r="G7" i="164"/>
  <c r="G8" i="164"/>
  <c r="G9" i="164"/>
  <c r="G10" i="164"/>
  <c r="G11" i="164"/>
  <c r="G12" i="164"/>
  <c r="G13" i="164"/>
  <c r="G14" i="164"/>
  <c r="G15" i="164"/>
  <c r="G4" i="164"/>
  <c r="J28" i="162" l="1"/>
  <c r="I28" i="163"/>
  <c r="H28" i="162" l="1"/>
  <c r="I27" i="163"/>
  <c r="I26" i="163"/>
  <c r="I25" i="163"/>
  <c r="I24" i="163"/>
  <c r="I23" i="163"/>
  <c r="I22" i="163"/>
  <c r="I21" i="163"/>
  <c r="I20" i="163"/>
  <c r="I19" i="163"/>
  <c r="I18" i="163"/>
  <c r="I17" i="163"/>
  <c r="I16" i="163"/>
  <c r="I15" i="163"/>
  <c r="I14" i="163"/>
  <c r="I13" i="163"/>
  <c r="I12" i="163"/>
  <c r="I11" i="163"/>
  <c r="I10" i="163"/>
  <c r="I9" i="163"/>
  <c r="I8" i="163"/>
  <c r="I7" i="163"/>
  <c r="I6" i="163"/>
  <c r="I5" i="163"/>
  <c r="I4" i="163"/>
  <c r="I28" i="162" l="1"/>
  <c r="K28" i="162"/>
  <c r="J22" i="162"/>
  <c r="H13" i="162"/>
  <c r="K13" i="162" s="1"/>
  <c r="H20" i="162"/>
  <c r="J5" i="162"/>
  <c r="J6" i="162"/>
  <c r="J7" i="162"/>
  <c r="J8" i="162"/>
  <c r="J9" i="162"/>
  <c r="J10" i="162"/>
  <c r="J11" i="162"/>
  <c r="J12" i="162"/>
  <c r="J13" i="162"/>
  <c r="J14" i="162"/>
  <c r="J15" i="162"/>
  <c r="J16" i="162"/>
  <c r="J17" i="162"/>
  <c r="J18" i="162"/>
  <c r="J19" i="162"/>
  <c r="J20" i="162"/>
  <c r="J21" i="162"/>
  <c r="J23" i="162"/>
  <c r="J24" i="162"/>
  <c r="J25" i="162"/>
  <c r="J26" i="162"/>
  <c r="J27" i="162"/>
  <c r="H5" i="162"/>
  <c r="H6" i="162"/>
  <c r="H7" i="162"/>
  <c r="H8" i="162"/>
  <c r="H9" i="162"/>
  <c r="I9" i="162" s="1"/>
  <c r="H10" i="162"/>
  <c r="H11" i="162"/>
  <c r="H12" i="162"/>
  <c r="H14" i="162"/>
  <c r="K14" i="162" s="1"/>
  <c r="H15" i="162"/>
  <c r="H16" i="162"/>
  <c r="H17" i="162"/>
  <c r="H24" i="162"/>
  <c r="I24" i="162" s="1"/>
  <c r="H4" i="162"/>
  <c r="K4" i="162" s="1"/>
  <c r="I20" i="162" l="1"/>
  <c r="I16" i="162"/>
  <c r="H22" i="162"/>
  <c r="I22" i="162" s="1"/>
  <c r="H26" i="162"/>
  <c r="K26" i="162" s="1"/>
  <c r="H18" i="162"/>
  <c r="I18" i="162" s="1"/>
  <c r="I12" i="162"/>
  <c r="K12" i="162"/>
  <c r="K8" i="162"/>
  <c r="I8" i="162"/>
  <c r="K15" i="162"/>
  <c r="I15" i="162"/>
  <c r="I11" i="162"/>
  <c r="K11" i="162"/>
  <c r="I7" i="162"/>
  <c r="K7" i="162"/>
  <c r="K10" i="162"/>
  <c r="I10" i="162"/>
  <c r="I17" i="162"/>
  <c r="K17" i="162"/>
  <c r="K5" i="162"/>
  <c r="I5" i="162"/>
  <c r="I13" i="162"/>
  <c r="H27" i="162"/>
  <c r="H23" i="162"/>
  <c r="H19" i="162"/>
  <c r="K9" i="162"/>
  <c r="H25" i="162"/>
  <c r="H21" i="162"/>
  <c r="K24" i="162"/>
  <c r="K20" i="162"/>
  <c r="K16" i="162"/>
  <c r="K6" i="162"/>
  <c r="I6" i="162"/>
  <c r="I4" i="162"/>
  <c r="J4" i="162"/>
  <c r="I14" i="162"/>
  <c r="J29" i="162" l="1"/>
  <c r="K35" i="162" s="1"/>
  <c r="K22" i="162"/>
  <c r="K18" i="162"/>
  <c r="I26" i="162"/>
  <c r="K25" i="162"/>
  <c r="I25" i="162"/>
  <c r="K19" i="162"/>
  <c r="I19" i="162"/>
  <c r="K23" i="162"/>
  <c r="I23" i="162"/>
  <c r="K27" i="162"/>
  <c r="I27" i="162"/>
  <c r="K21" i="162"/>
  <c r="I21" i="162"/>
  <c r="K29" i="162" l="1"/>
  <c r="K36" i="162" s="1"/>
  <c r="K38" i="162" s="1"/>
</calcChain>
</file>

<file path=xl/sharedStrings.xml><?xml version="1.0" encoding="utf-8"?>
<sst xmlns="http://schemas.openxmlformats.org/spreadsheetml/2006/main" count="199" uniqueCount="88">
  <si>
    <t>Saldo / Automático</t>
  </si>
  <si>
    <t>FORNECEDOR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</si>
  <si>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</si>
  <si>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</si>
  <si>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</si>
  <si>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</si>
  <si>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</si>
  <si>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</si>
  <si>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</si>
  <si>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</si>
  <si>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</si>
  <si>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</si>
  <si>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</si>
  <si>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</si>
  <si>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</si>
  <si>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</si>
  <si>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</si>
  <si>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</si>
  <si>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</si>
  <si>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</si>
  <si>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</si>
  <si>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</si>
  <si>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</si>
  <si>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</si>
  <si>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</si>
  <si>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DETALHAMENTO</t>
  </si>
  <si>
    <t>SALDO</t>
  </si>
  <si>
    <t>Valor Total da Ata com Aditivo</t>
  </si>
  <si>
    <t>Valor Utilizado</t>
  </si>
  <si>
    <t>% Aditivos</t>
  </si>
  <si>
    <t>% Utilizado</t>
  </si>
  <si>
    <t>ITEM</t>
  </si>
  <si>
    <t>DESCRIÇÃO</t>
  </si>
  <si>
    <t>Qtde Utilizada</t>
  </si>
  <si>
    <t>LOTE</t>
  </si>
  <si>
    <t>Valor Registrado</t>
  </si>
  <si>
    <t>OBJETO: CONTRATAÇÃO DE EMPRESA ESPECIALIZADA EM PRESTAÇÃO DE SERVIÇOS DE SONORIZAÇÃO, ILUMINAÇÃO, PALCO, TENDA, EXPOSIÇÃO E PROJEÇÃO DE IMAGENS PARA OS EVENTOS DA UDESC</t>
  </si>
  <si>
    <t>CENTRO PARTICIPANTE: REITORIA/PROEX</t>
  </si>
  <si>
    <t>RÁDIO PARQUE COM 25 CAIXAS</t>
  </si>
  <si>
    <t>GRID PARA FIXAÇÃO DE BANNERS DE ATÈ 6x8M</t>
  </si>
  <si>
    <t>LOCAÇÃO DE PAVILHÃO 20x40m</t>
  </si>
  <si>
    <t>DECORAÇÃO COMPLETA AMBIENTES</t>
  </si>
  <si>
    <t>SERVIÇO DE SEGURANÇA PARA EVENTOS</t>
  </si>
  <si>
    <t>SERVIÇO DE LIMPEZA PARA EVENTOS</t>
  </si>
  <si>
    <t>CADEIRAS</t>
  </si>
  <si>
    <t>MESAS</t>
  </si>
  <si>
    <t>SERVIÇO DE EXPOSIÇÃO DE TELAS E FOTOS</t>
  </si>
  <si>
    <t>TELÃO E SERVIÇO DE FILMAGEM EXTERNA</t>
  </si>
  <si>
    <t>PROJEÇÃO COM PAINEL DE LED 10 mm (DIMENSÕES 6,00 x 4,00 metros)</t>
  </si>
  <si>
    <t>FILMAGEM E TRANSMISSÃO SIMULTÂNEA INTERNA</t>
  </si>
  <si>
    <t>LOCAÇÃO DE SOM PARA ABERTURA DE EVENTOS E SOLENIDADES</t>
  </si>
  <si>
    <t>LOCAÇÃO DE ESTRUTURA DE FIXAÇÃO DE LUZ E SOM</t>
  </si>
  <si>
    <t>LOCAÇÃO DE EQUIPAMENTO DE ILUMINAÇÃO</t>
  </si>
  <si>
    <t>LOCAÇÃO DE SOM BÁSICO PARA APRESENTAÇÕES MUSICAIS</t>
  </si>
  <si>
    <t>LOCAÇÃO DE SOM INTERMEDIÁRIO PARA APRESENTAÇÕES MUSICAIS</t>
  </si>
  <si>
    <t>LOCAÇÃO DE PALCO COM COBERTURA (10,00 X 8,00 X 1,90 metros)</t>
  </si>
  <si>
    <t>LOCAÇÃO DE PALCO SEM COBERTURA (8,00 X 6,00 X 1,10 METROS)</t>
  </si>
  <si>
    <t>EQUIPAMENTO DE ILUMINAÇÃO BASICA PARA APRESENTAÇÃO MUSICAL</t>
  </si>
  <si>
    <t>339039-22</t>
  </si>
  <si>
    <t>*Condições de execução, fornecimento e prazos conforme Termo de Referência</t>
  </si>
  <si>
    <t>CONTRATAÇÃO DE EMPRESA ESPECIALIZADA EM PRESTAÇÃO DE SERVIÇOS DE SONORIZAÇÃO, ILUMINAÇÃO, PALCO, TENDA, EXPOSIÇÃO E PROJEÇÃO DE IMAGENS PARA OS EVENTOS DA UDESC</t>
  </si>
  <si>
    <t>PROCESSO: 151/2017/UDESC</t>
  </si>
  <si>
    <t>VIGÊNCIA DA ATA: 18/04/2017 até 17/04/2018</t>
  </si>
  <si>
    <t>Renato Henrique EPP CNPJ 00.813.763/0001-51</t>
  </si>
  <si>
    <t>LOCAÇÃO DE TENDA 5x5m.</t>
  </si>
  <si>
    <t>LOCAÇÃO DE TENDA 10x10m.</t>
  </si>
  <si>
    <t>SERVIÇOS DE PALCO SIMPLES:</t>
  </si>
  <si>
    <t>MESTRE DE CERIMÔNIA:</t>
  </si>
  <si>
    <t>ESTANDES EM PAINÉIS - LOCAÇÃO</t>
  </si>
  <si>
    <t>Pregão 151/2017/UDESC - SRP</t>
  </si>
  <si>
    <t>OS nº  603/2017 Qtde. DT</t>
  </si>
  <si>
    <t>OS nº  703/2017 Qtde. DT</t>
  </si>
  <si>
    <t>OS nº  914/2017 Qtde. DT</t>
  </si>
  <si>
    <t>OS nº  1064/2017 Qtde. DT</t>
  </si>
  <si>
    <t>OS nº  1227/2017 Qtde. DT</t>
  </si>
  <si>
    <t>OS nº  1239/2017 Qtde. DT</t>
  </si>
  <si>
    <t>Resumo Atualizado em Outubro/2017</t>
  </si>
  <si>
    <t xml:space="preserve">TOTAL ATA </t>
  </si>
  <si>
    <t xml:space="preserve">VALOR </t>
  </si>
  <si>
    <t>ADITIVO</t>
  </si>
  <si>
    <t>OS nº  1359/2017 Qtde. DT</t>
  </si>
  <si>
    <t>OS nº  1396/2017 Qtde. DT</t>
  </si>
  <si>
    <t>OS nº  1578/2017 Qtde. DT</t>
  </si>
  <si>
    <t>OS nº  37/2018 Qtde. DT</t>
  </si>
  <si>
    <t>OS nº  97/2018  Qtde. DT</t>
  </si>
  <si>
    <t>OS nº  290/2018 Qtde. DT</t>
  </si>
  <si>
    <r>
      <t xml:space="preserve">OS nº  571/2018 Qtde. DT </t>
    </r>
    <r>
      <rPr>
        <b/>
        <sz val="11"/>
        <color rgb="FF00B0F0"/>
        <rFont val="Calibri"/>
        <family val="2"/>
        <scheme val="minor"/>
      </rPr>
      <t>(</t>
    </r>
    <r>
      <rPr>
        <b/>
        <u/>
        <sz val="11"/>
        <color rgb="FF00B0F0"/>
        <rFont val="Calibri"/>
        <family val="2"/>
        <scheme val="minor"/>
      </rPr>
      <t>FAED</t>
    </r>
    <r>
      <rPr>
        <b/>
        <sz val="11"/>
        <color rgb="FF00B0F0"/>
        <rFont val="Calibri"/>
        <family val="2"/>
        <scheme val="minor"/>
      </rPr>
      <t>)</t>
    </r>
  </si>
  <si>
    <t>OS nº  599/2018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</si>
</sst>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dd/mm/yy;@"/>
    <numFmt numFmtId="170" formatCode="#,##0.00;[Red]#,##0.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u/>
      <sz val="11"/>
      <color rgb="FF00B0F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1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167" fontId="16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21" fillId="0" borderId="0" applyFont="0" applyFill="0" applyBorder="0" applyAlignment="0" applyProtection="0"/>
  </cellStyleXfs>
  <cellXfs count="122">
    <xf numFmtId="0" fontId="0" fillId="0" borderId="0" xfId="0"/>
    <xf numFmtId="0" fontId="6" fillId="0" borderId="0" xfId="1" applyFont="1" applyFill="1" applyAlignment="1">
      <alignment horizontal="center" vertical="center" wrapText="1"/>
    </xf>
    <xf numFmtId="166" fontId="7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1" applyFont="1" applyAlignment="1">
      <alignment wrapText="1"/>
    </xf>
    <xf numFmtId="0" fontId="6" fillId="0" borderId="0" xfId="1" applyFont="1" applyFill="1" applyAlignment="1">
      <alignment vertical="center" wrapText="1"/>
    </xf>
    <xf numFmtId="3" fontId="6" fillId="0" borderId="0" xfId="1" applyNumberFormat="1" applyFont="1" applyAlignment="1" applyProtection="1">
      <alignment wrapText="1"/>
      <protection locked="0"/>
    </xf>
    <xf numFmtId="0" fontId="6" fillId="0" borderId="0" xfId="1" applyFont="1" applyAlignment="1" applyProtection="1">
      <alignment wrapText="1"/>
      <protection locked="0"/>
    </xf>
    <xf numFmtId="1" fontId="6" fillId="0" borderId="0" xfId="1" applyNumberFormat="1" applyFont="1" applyFill="1" applyAlignment="1" applyProtection="1">
      <alignment horizontal="center" wrapText="1"/>
      <protection locked="0"/>
    </xf>
    <xf numFmtId="168" fontId="18" fillId="7" borderId="6" xfId="1" applyNumberFormat="1" applyFont="1" applyFill="1" applyBorder="1" applyAlignment="1" applyProtection="1">
      <alignment horizontal="right"/>
      <protection locked="0"/>
    </xf>
    <xf numFmtId="168" fontId="18" fillId="7" borderId="11" xfId="1" applyNumberFormat="1" applyFont="1" applyFill="1" applyBorder="1" applyAlignment="1" applyProtection="1">
      <alignment horizontal="right"/>
      <protection locked="0"/>
    </xf>
    <xf numFmtId="9" fontId="18" fillId="7" borderId="7" xfId="12" applyFont="1" applyFill="1" applyBorder="1" applyAlignment="1" applyProtection="1">
      <alignment horizontal="right"/>
      <protection locked="0"/>
    </xf>
    <xf numFmtId="2" fontId="18" fillId="7" borderId="11" xfId="1" applyNumberFormat="1" applyFont="1" applyFill="1" applyBorder="1" applyAlignment="1">
      <alignment horizontal="right"/>
    </xf>
    <xf numFmtId="0" fontId="18" fillId="7" borderId="12" xfId="1" applyFont="1" applyFill="1" applyBorder="1" applyAlignment="1" applyProtection="1">
      <alignment horizontal="left"/>
      <protection locked="0"/>
    </xf>
    <xf numFmtId="0" fontId="18" fillId="7" borderId="17" xfId="1" applyFont="1" applyFill="1" applyBorder="1" applyAlignment="1" applyProtection="1">
      <alignment horizontal="left"/>
      <protection locked="0"/>
    </xf>
    <xf numFmtId="0" fontId="18" fillId="7" borderId="14" xfId="1" applyFont="1" applyFill="1" applyBorder="1" applyAlignment="1" applyProtection="1">
      <alignment horizontal="left"/>
      <protection locked="0"/>
    </xf>
    <xf numFmtId="0" fontId="18" fillId="7" borderId="0" xfId="1" applyFont="1" applyFill="1" applyBorder="1" applyAlignment="1" applyProtection="1">
      <alignment horizontal="left"/>
      <protection locked="0"/>
    </xf>
    <xf numFmtId="0" fontId="18" fillId="7" borderId="15" xfId="1" applyFont="1" applyFill="1" applyBorder="1" applyAlignment="1" applyProtection="1">
      <alignment horizontal="left"/>
      <protection locked="0"/>
    </xf>
    <xf numFmtId="0" fontId="18" fillId="7" borderId="16" xfId="1" applyFont="1" applyFill="1" applyBorder="1" applyAlignment="1" applyProtection="1">
      <alignment horizontal="left"/>
      <protection locked="0"/>
    </xf>
    <xf numFmtId="0" fontId="18" fillId="7" borderId="8" xfId="1" applyFont="1" applyFill="1" applyBorder="1" applyAlignment="1" applyProtection="1">
      <alignment horizontal="left"/>
      <protection locked="0"/>
    </xf>
    <xf numFmtId="0" fontId="18" fillId="7" borderId="9" xfId="1" applyFont="1" applyFill="1" applyBorder="1" applyAlignment="1" applyProtection="1">
      <alignment horizontal="left"/>
      <protection locked="0"/>
    </xf>
    <xf numFmtId="0" fontId="18" fillId="7" borderId="10" xfId="1" applyFont="1" applyFill="1" applyBorder="1" applyAlignment="1" applyProtection="1">
      <alignment horizontal="left"/>
      <protection locked="0"/>
    </xf>
    <xf numFmtId="44" fontId="18" fillId="7" borderId="17" xfId="13" applyFont="1" applyFill="1" applyBorder="1" applyAlignment="1" applyProtection="1">
      <alignment horizontal="left"/>
      <protection locked="0"/>
    </xf>
    <xf numFmtId="44" fontId="18" fillId="7" borderId="0" xfId="13" applyFont="1" applyFill="1" applyBorder="1" applyAlignment="1" applyProtection="1">
      <alignment horizontal="left"/>
      <protection locked="0"/>
    </xf>
    <xf numFmtId="44" fontId="18" fillId="7" borderId="16" xfId="13" applyFont="1" applyFill="1" applyBorder="1" applyAlignment="1" applyProtection="1">
      <alignment horizontal="left"/>
      <protection locked="0"/>
    </xf>
    <xf numFmtId="44" fontId="18" fillId="7" borderId="9" xfId="13" applyFont="1" applyFill="1" applyBorder="1" applyAlignment="1" applyProtection="1">
      <alignment horizontal="left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3" applyFont="1" applyFill="1" applyBorder="1" applyAlignment="1" applyProtection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0" xfId="0" applyNumberFormat="1" applyFont="1" applyFill="1" applyAlignment="1">
      <alignment horizontal="center" vertical="center" wrapText="1"/>
    </xf>
    <xf numFmtId="0" fontId="6" fillId="8" borderId="1" xfId="0" applyFont="1" applyFill="1" applyBorder="1" applyAlignment="1">
      <alignment wrapText="1"/>
    </xf>
    <xf numFmtId="166" fontId="6" fillId="9" borderId="1" xfId="0" applyNumberFormat="1" applyFont="1" applyFill="1" applyBorder="1" applyAlignment="1">
      <alignment horizontal="center" vertical="center" wrapText="1"/>
    </xf>
    <xf numFmtId="3" fontId="6" fillId="10" borderId="8" xfId="1" applyNumberFormat="1" applyFont="1" applyFill="1" applyBorder="1" applyAlignment="1" applyProtection="1">
      <alignment horizontal="center" vertical="center" wrapText="1"/>
      <protection locked="0"/>
    </xf>
    <xf numFmtId="44" fontId="6" fillId="11" borderId="1" xfId="13" applyFont="1" applyFill="1" applyBorder="1" applyAlignment="1">
      <alignment horizontal="center" vertical="center" wrapText="1"/>
    </xf>
    <xf numFmtId="44" fontId="6" fillId="11" borderId="1" xfId="13" applyFont="1" applyFill="1" applyBorder="1" applyAlignment="1" applyProtection="1">
      <alignment horizontal="center" wrapText="1"/>
      <protection locked="0"/>
    </xf>
    <xf numFmtId="0" fontId="6" fillId="8" borderId="1" xfId="1" applyFont="1" applyFill="1" applyBorder="1" applyAlignment="1" applyProtection="1">
      <alignment horizontal="center" wrapText="1"/>
      <protection locked="0"/>
    </xf>
    <xf numFmtId="0" fontId="6" fillId="0" borderId="0" xfId="1" applyFont="1" applyAlignment="1" applyProtection="1">
      <alignment horizontal="center" wrapText="1"/>
      <protection locked="0"/>
    </xf>
    <xf numFmtId="0" fontId="6" fillId="8" borderId="1" xfId="1" applyFont="1" applyFill="1" applyBorder="1" applyAlignment="1" applyProtection="1">
      <alignment wrapText="1"/>
      <protection locked="0"/>
    </xf>
    <xf numFmtId="0" fontId="6" fillId="8" borderId="1" xfId="1" applyFont="1" applyFill="1" applyBorder="1" applyAlignment="1" applyProtection="1">
      <alignment horizontal="center" vertical="center" wrapText="1"/>
      <protection locked="0"/>
    </xf>
    <xf numFmtId="0" fontId="19" fillId="8" borderId="1" xfId="1" applyFont="1" applyFill="1" applyBorder="1" applyAlignment="1">
      <alignment horizontal="center" vertical="center" wrapText="1"/>
    </xf>
    <xf numFmtId="0" fontId="0" fillId="8" borderId="1" xfId="1" applyFont="1" applyFill="1" applyBorder="1" applyAlignment="1">
      <alignment vertical="center" wrapText="1"/>
    </xf>
    <xf numFmtId="0" fontId="1" fillId="8" borderId="1" xfId="1" applyFont="1" applyFill="1" applyBorder="1" applyAlignment="1">
      <alignment vertical="center" wrapText="1"/>
    </xf>
    <xf numFmtId="0" fontId="1" fillId="8" borderId="1" xfId="0" applyFont="1" applyFill="1" applyBorder="1" applyAlignment="1">
      <alignment wrapText="1"/>
    </xf>
    <xf numFmtId="0" fontId="0" fillId="8" borderId="1" xfId="1" applyFont="1" applyFill="1" applyBorder="1" applyAlignment="1">
      <alignment horizontal="center" vertical="center" wrapText="1"/>
    </xf>
    <xf numFmtId="0" fontId="1" fillId="8" borderId="1" xfId="1" applyFont="1" applyFill="1" applyBorder="1" applyAlignment="1">
      <alignment horizontal="center" vertical="center" wrapText="1"/>
    </xf>
    <xf numFmtId="43" fontId="6" fillId="8" borderId="1" xfId="13" applyNumberFormat="1" applyFont="1" applyFill="1" applyBorder="1" applyAlignment="1">
      <alignment horizontal="center" vertical="center" wrapText="1"/>
    </xf>
    <xf numFmtId="0" fontId="1" fillId="12" borderId="1" xfId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wrapText="1"/>
    </xf>
    <xf numFmtId="0" fontId="6" fillId="12" borderId="1" xfId="0" applyFont="1" applyFill="1" applyBorder="1" applyAlignment="1">
      <alignment horizontal="center" vertical="top" wrapText="1"/>
    </xf>
    <xf numFmtId="44" fontId="6" fillId="8" borderId="1" xfId="13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9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2" borderId="1" xfId="1" applyFont="1" applyFill="1" applyBorder="1" applyAlignment="1" applyProtection="1">
      <alignment horizontal="center" wrapText="1"/>
      <protection locked="0"/>
    </xf>
    <xf numFmtId="0" fontId="6" fillId="0" borderId="1" xfId="1" applyFont="1" applyBorder="1" applyAlignment="1" applyProtection="1">
      <alignment wrapText="1"/>
      <protection locked="0"/>
    </xf>
    <xf numFmtId="44" fontId="6" fillId="0" borderId="1" xfId="1" applyNumberFormat="1" applyFont="1" applyBorder="1" applyAlignment="1" applyProtection="1">
      <alignment wrapText="1"/>
      <protection locked="0"/>
    </xf>
    <xf numFmtId="43" fontId="6" fillId="0" borderId="0" xfId="1" applyNumberFormat="1" applyFont="1" applyAlignment="1" applyProtection="1">
      <alignment wrapText="1"/>
      <protection locked="0"/>
    </xf>
    <xf numFmtId="43" fontId="6" fillId="0" borderId="0" xfId="1" applyNumberFormat="1" applyFont="1" applyAlignment="1" applyProtection="1">
      <alignment horizontal="center" wrapText="1"/>
      <protection locked="0"/>
    </xf>
    <xf numFmtId="43" fontId="6" fillId="0" borderId="0" xfId="1" applyNumberFormat="1" applyFont="1" applyFill="1" applyAlignment="1" applyProtection="1">
      <alignment wrapText="1"/>
      <protection locked="0"/>
    </xf>
    <xf numFmtId="3" fontId="6" fillId="13" borderId="1" xfId="1" applyNumberFormat="1" applyFont="1" applyFill="1" applyBorder="1" applyAlignment="1" applyProtection="1">
      <alignment horizontal="center" vertical="center" wrapText="1"/>
      <protection locked="0"/>
    </xf>
    <xf numFmtId="170" fontId="6" fillId="4" borderId="1" xfId="0" applyNumberFormat="1" applyFont="1" applyFill="1" applyBorder="1" applyAlignment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 applyProtection="1">
      <alignment horizontal="center" wrapText="1"/>
      <protection locked="0"/>
    </xf>
    <xf numFmtId="166" fontId="6" fillId="0" borderId="1" xfId="0" applyNumberFormat="1" applyFont="1" applyFill="1" applyBorder="1" applyAlignment="1">
      <alignment horizontal="center" vertical="center" wrapText="1"/>
    </xf>
    <xf numFmtId="3" fontId="6" fillId="0" borderId="1" xfId="1" applyNumberFormat="1" applyFont="1" applyBorder="1" applyAlignment="1" applyProtection="1">
      <alignment wrapText="1"/>
      <protection locked="0"/>
    </xf>
    <xf numFmtId="44" fontId="22" fillId="0" borderId="1" xfId="13" applyFont="1" applyFill="1" applyBorder="1" applyAlignment="1">
      <alignment horizontal="center" vertical="center" wrapText="1"/>
    </xf>
    <xf numFmtId="10" fontId="6" fillId="0" borderId="1" xfId="17" applyNumberFormat="1" applyFont="1" applyBorder="1" applyAlignment="1">
      <alignment wrapText="1"/>
    </xf>
    <xf numFmtId="0" fontId="6" fillId="9" borderId="1" xfId="1" applyFont="1" applyFill="1" applyBorder="1" applyAlignment="1" applyProtection="1">
      <alignment horizontal="center" vertical="center" wrapText="1"/>
      <protection locked="0"/>
    </xf>
    <xf numFmtId="0" fontId="6" fillId="9" borderId="1" xfId="0" applyFont="1" applyFill="1" applyBorder="1" applyAlignment="1">
      <alignment horizontal="center" vertical="center" wrapText="1"/>
    </xf>
    <xf numFmtId="165" fontId="6" fillId="9" borderId="1" xfId="3" applyFont="1" applyFill="1" applyBorder="1" applyAlignment="1" applyProtection="1">
      <alignment horizontal="center" vertical="center" wrapText="1"/>
    </xf>
    <xf numFmtId="1" fontId="6" fillId="9" borderId="1" xfId="1" applyNumberFormat="1" applyFont="1" applyFill="1" applyBorder="1" applyAlignment="1" applyProtection="1">
      <alignment horizontal="center" vertical="center" wrapText="1"/>
    </xf>
    <xf numFmtId="170" fontId="6" fillId="9" borderId="1" xfId="1" applyNumberFormat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44" fontId="6" fillId="14" borderId="1" xfId="1" applyNumberFormat="1" applyFont="1" applyFill="1" applyBorder="1" applyAlignment="1">
      <alignment wrapText="1"/>
    </xf>
    <xf numFmtId="0" fontId="6" fillId="6" borderId="1" xfId="0" applyNumberFormat="1" applyFont="1" applyFill="1" applyBorder="1" applyAlignment="1">
      <alignment horizontal="left" vertical="center" wrapText="1"/>
    </xf>
    <xf numFmtId="0" fontId="6" fillId="6" borderId="6" xfId="0" applyNumberFormat="1" applyFont="1" applyFill="1" applyBorder="1" applyAlignment="1">
      <alignment horizontal="left" vertical="center" wrapText="1"/>
    </xf>
    <xf numFmtId="0" fontId="20" fillId="8" borderId="8" xfId="1" applyFont="1" applyFill="1" applyBorder="1" applyAlignment="1">
      <alignment horizontal="center" vertical="center" textRotation="90" wrapText="1"/>
    </xf>
    <xf numFmtId="0" fontId="2" fillId="8" borderId="1" xfId="1" applyFont="1" applyFill="1" applyBorder="1" applyAlignment="1">
      <alignment horizontal="center" vertical="center" wrapText="1"/>
    </xf>
    <xf numFmtId="3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8" borderId="1" xfId="1" applyFont="1" applyFill="1" applyBorder="1" applyAlignment="1">
      <alignment horizontal="center" vertical="center" textRotation="90" wrapText="1"/>
    </xf>
    <xf numFmtId="0" fontId="18" fillId="7" borderId="8" xfId="1" applyFont="1" applyFill="1" applyBorder="1" applyAlignment="1">
      <alignment horizontal="center" vertical="center" wrapText="1"/>
    </xf>
    <xf numFmtId="0" fontId="18" fillId="7" borderId="9" xfId="1" applyFont="1" applyFill="1" applyBorder="1" applyAlignment="1">
      <alignment horizontal="center" vertical="center" wrapText="1"/>
    </xf>
    <xf numFmtId="0" fontId="18" fillId="7" borderId="10" xfId="1" applyFont="1" applyFill="1" applyBorder="1" applyAlignment="1">
      <alignment horizontal="center" vertical="center" wrapText="1"/>
    </xf>
    <xf numFmtId="0" fontId="18" fillId="7" borderId="12" xfId="1" applyFont="1" applyFill="1" applyBorder="1" applyAlignment="1">
      <alignment horizontal="left" vertical="center" wrapText="1"/>
    </xf>
    <xf numFmtId="0" fontId="18" fillId="7" borderId="17" xfId="1" applyFont="1" applyFill="1" applyBorder="1" applyAlignment="1">
      <alignment horizontal="left" vertical="center" wrapText="1"/>
    </xf>
    <xf numFmtId="0" fontId="18" fillId="7" borderId="13" xfId="1" applyFont="1" applyFill="1" applyBorder="1" applyAlignment="1">
      <alignment horizontal="left" vertical="center" wrapText="1"/>
    </xf>
    <xf numFmtId="0" fontId="18" fillId="7" borderId="1" xfId="1" applyFont="1" applyFill="1" applyBorder="1" applyAlignment="1">
      <alignment horizontal="left" vertical="center" wrapText="1"/>
    </xf>
    <xf numFmtId="0" fontId="6" fillId="6" borderId="8" xfId="0" applyNumberFormat="1" applyFont="1" applyFill="1" applyBorder="1" applyAlignment="1">
      <alignment horizontal="center" vertical="center" wrapText="1"/>
    </xf>
    <xf numFmtId="0" fontId="6" fillId="6" borderId="9" xfId="0" applyNumberFormat="1" applyFont="1" applyFill="1" applyBorder="1" applyAlignment="1">
      <alignment horizontal="center" vertical="center" wrapText="1"/>
    </xf>
    <xf numFmtId="0" fontId="6" fillId="6" borderId="10" xfId="0" applyNumberFormat="1" applyFont="1" applyFill="1" applyBorder="1" applyAlignment="1">
      <alignment horizontal="center" vertical="center" wrapText="1"/>
    </xf>
    <xf numFmtId="0" fontId="6" fillId="6" borderId="8" xfId="0" applyNumberFormat="1" applyFont="1" applyFill="1" applyBorder="1" applyAlignment="1">
      <alignment horizontal="left" vertical="center" wrapText="1"/>
    </xf>
    <xf numFmtId="0" fontId="6" fillId="6" borderId="9" xfId="0" applyNumberFormat="1" applyFont="1" applyFill="1" applyBorder="1" applyAlignment="1">
      <alignment horizontal="left" vertical="center" wrapText="1"/>
    </xf>
    <xf numFmtId="0" fontId="6" fillId="6" borderId="10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3" fontId="23" fillId="1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wrapText="1"/>
      <protection locked="0"/>
    </xf>
    <xf numFmtId="0" fontId="6" fillId="0" borderId="1" xfId="1" applyFont="1" applyBorder="1" applyAlignment="1" applyProtection="1">
      <alignment horizontal="center" wrapText="1"/>
      <protection locked="0"/>
    </xf>
    <xf numFmtId="44" fontId="6" fillId="0" borderId="1" xfId="1" applyNumberFormat="1" applyFont="1" applyFill="1" applyBorder="1" applyAlignment="1" applyProtection="1">
      <alignment horizontal="center" wrapText="1"/>
      <protection locked="0"/>
    </xf>
    <xf numFmtId="0" fontId="6" fillId="16" borderId="1" xfId="1" applyFont="1" applyFill="1" applyBorder="1" applyAlignment="1" applyProtection="1">
      <alignment horizontal="center" wrapText="1"/>
      <protection locked="0"/>
    </xf>
  </cellXfs>
  <cellStyles count="18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" xfId="17" builtinId="5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80" zoomScaleNormal="80" workbookViewId="0">
      <selection activeCell="I17" sqref="B3:I17"/>
    </sheetView>
  </sheetViews>
  <sheetFormatPr defaultColWidth="9.7109375" defaultRowHeight="15" x14ac:dyDescent="0.25"/>
  <cols>
    <col min="1" max="1" width="18.7109375" style="1" customWidth="1"/>
    <col min="2" max="2" width="11.7109375" style="1" customWidth="1"/>
    <col min="3" max="3" width="10.28515625" style="1" customWidth="1"/>
    <col min="4" max="4" width="56.7109375" style="1" customWidth="1"/>
    <col min="5" max="5" width="15.42578125" style="1" customWidth="1"/>
    <col min="6" max="6" width="12.28515625" style="20" customWidth="1"/>
    <col min="7" max="7" width="13.5703125" style="45" customWidth="1"/>
    <col min="8" max="8" width="9.7109375" style="18"/>
    <col min="9" max="9" width="15.7109375" style="16" customWidth="1"/>
    <col min="10" max="16384" width="9.7109375" style="16"/>
  </cols>
  <sheetData>
    <row r="1" spans="1:9" ht="44.25" customHeight="1" x14ac:dyDescent="0.25">
      <c r="A1" s="90" t="s">
        <v>61</v>
      </c>
      <c r="B1" s="90"/>
      <c r="C1" s="90"/>
      <c r="D1" s="90" t="s">
        <v>36</v>
      </c>
      <c r="E1" s="90"/>
      <c r="F1" s="90" t="s">
        <v>62</v>
      </c>
      <c r="G1" s="90"/>
      <c r="H1" s="90"/>
    </row>
    <row r="2" spans="1:9" ht="24.75" customHeight="1" x14ac:dyDescent="0.25">
      <c r="A2" s="90" t="s">
        <v>37</v>
      </c>
      <c r="B2" s="91"/>
      <c r="C2" s="91"/>
      <c r="D2" s="91"/>
      <c r="E2" s="91"/>
      <c r="F2" s="91"/>
      <c r="G2" s="91"/>
      <c r="H2" s="91"/>
    </row>
    <row r="3" spans="1:9" s="17" customFormat="1" ht="34.5" customHeight="1" x14ac:dyDescent="0.2">
      <c r="A3" s="76" t="s">
        <v>1</v>
      </c>
      <c r="B3" s="83" t="s">
        <v>34</v>
      </c>
      <c r="C3" s="83" t="s">
        <v>31</v>
      </c>
      <c r="D3" s="84" t="s">
        <v>32</v>
      </c>
      <c r="E3" s="85" t="s">
        <v>2</v>
      </c>
      <c r="F3" s="86" t="s">
        <v>24</v>
      </c>
      <c r="G3" s="87">
        <v>0.25</v>
      </c>
      <c r="H3" s="83" t="s">
        <v>79</v>
      </c>
      <c r="I3" s="88" t="s">
        <v>78</v>
      </c>
    </row>
    <row r="4" spans="1:9" x14ac:dyDescent="0.25">
      <c r="A4" s="92"/>
      <c r="B4" s="93">
        <v>1</v>
      </c>
      <c r="C4" s="55">
        <v>2</v>
      </c>
      <c r="D4" s="56" t="s">
        <v>51</v>
      </c>
      <c r="E4" s="65">
        <v>883</v>
      </c>
      <c r="F4" s="62">
        <v>18</v>
      </c>
      <c r="G4" s="75">
        <f>F4*$G$3</f>
        <v>4.5</v>
      </c>
      <c r="H4" s="74">
        <v>4</v>
      </c>
      <c r="I4" s="89">
        <f>H4*E4</f>
        <v>3532</v>
      </c>
    </row>
    <row r="5" spans="1:9" ht="25.5" x14ac:dyDescent="0.25">
      <c r="A5" s="92"/>
      <c r="B5" s="93"/>
      <c r="C5" s="55">
        <v>5</v>
      </c>
      <c r="D5" s="56" t="s">
        <v>53</v>
      </c>
      <c r="E5" s="65">
        <v>1324</v>
      </c>
      <c r="F5" s="62">
        <v>13</v>
      </c>
      <c r="G5" s="75">
        <f t="shared" ref="G5:G15" si="0">F5*$G$3</f>
        <v>3.25</v>
      </c>
      <c r="H5" s="74">
        <v>3</v>
      </c>
      <c r="I5" s="89">
        <f t="shared" ref="I5:I15" si="1">H5*E5</f>
        <v>3972</v>
      </c>
    </row>
    <row r="6" spans="1:9" ht="25.5" x14ac:dyDescent="0.25">
      <c r="A6" s="92"/>
      <c r="B6" s="93"/>
      <c r="C6" s="55">
        <v>6</v>
      </c>
      <c r="D6" s="56" t="s">
        <v>54</v>
      </c>
      <c r="E6" s="65">
        <v>1766.5</v>
      </c>
      <c r="F6" s="62">
        <v>16</v>
      </c>
      <c r="G6" s="75">
        <f t="shared" si="0"/>
        <v>4</v>
      </c>
      <c r="H6" s="74">
        <v>4</v>
      </c>
      <c r="I6" s="89">
        <f t="shared" si="1"/>
        <v>7066</v>
      </c>
    </row>
    <row r="7" spans="1:9" ht="25.5" x14ac:dyDescent="0.25">
      <c r="A7" s="92"/>
      <c r="B7" s="93"/>
      <c r="C7" s="55">
        <v>7</v>
      </c>
      <c r="D7" s="56" t="s">
        <v>55</v>
      </c>
      <c r="E7" s="65">
        <v>2569</v>
      </c>
      <c r="F7" s="62">
        <v>5</v>
      </c>
      <c r="G7" s="75">
        <f t="shared" si="0"/>
        <v>1.25</v>
      </c>
      <c r="H7" s="74">
        <v>1</v>
      </c>
      <c r="I7" s="89">
        <f t="shared" si="1"/>
        <v>2569</v>
      </c>
    </row>
    <row r="8" spans="1:9" ht="25.5" x14ac:dyDescent="0.25">
      <c r="A8" s="92"/>
      <c r="B8" s="93"/>
      <c r="C8" s="55">
        <v>9</v>
      </c>
      <c r="D8" s="56" t="s">
        <v>57</v>
      </c>
      <c r="E8" s="65">
        <v>1686</v>
      </c>
      <c r="F8" s="62">
        <v>11</v>
      </c>
      <c r="G8" s="75">
        <f t="shared" si="0"/>
        <v>2.75</v>
      </c>
      <c r="H8" s="74">
        <v>2</v>
      </c>
      <c r="I8" s="89">
        <f t="shared" si="1"/>
        <v>3372</v>
      </c>
    </row>
    <row r="9" spans="1:9" x14ac:dyDescent="0.25">
      <c r="A9" s="92"/>
      <c r="B9" s="93"/>
      <c r="C9" s="55">
        <v>10</v>
      </c>
      <c r="D9" s="57" t="s">
        <v>39</v>
      </c>
      <c r="E9" s="65">
        <v>481</v>
      </c>
      <c r="F9" s="62">
        <v>7</v>
      </c>
      <c r="G9" s="75">
        <f t="shared" si="0"/>
        <v>1.75</v>
      </c>
      <c r="H9" s="74">
        <v>1</v>
      </c>
      <c r="I9" s="89">
        <f t="shared" si="1"/>
        <v>481</v>
      </c>
    </row>
    <row r="10" spans="1:9" x14ac:dyDescent="0.25">
      <c r="A10" s="92"/>
      <c r="B10" s="93"/>
      <c r="C10" s="55">
        <v>11</v>
      </c>
      <c r="D10" s="58" t="s">
        <v>64</v>
      </c>
      <c r="E10" s="65">
        <v>337</v>
      </c>
      <c r="F10" s="62">
        <v>5</v>
      </c>
      <c r="G10" s="75">
        <f t="shared" si="0"/>
        <v>1.25</v>
      </c>
      <c r="H10" s="74">
        <v>1</v>
      </c>
      <c r="I10" s="89">
        <f t="shared" si="1"/>
        <v>337</v>
      </c>
    </row>
    <row r="11" spans="1:9" x14ac:dyDescent="0.25">
      <c r="A11" s="92"/>
      <c r="B11" s="93"/>
      <c r="C11" s="55">
        <v>12</v>
      </c>
      <c r="D11" s="46" t="s">
        <v>65</v>
      </c>
      <c r="E11" s="65">
        <v>658</v>
      </c>
      <c r="F11" s="62">
        <v>15</v>
      </c>
      <c r="G11" s="75">
        <f t="shared" si="0"/>
        <v>3.75</v>
      </c>
      <c r="H11" s="74">
        <v>4</v>
      </c>
      <c r="I11" s="89">
        <f t="shared" si="1"/>
        <v>2632</v>
      </c>
    </row>
    <row r="12" spans="1:9" x14ac:dyDescent="0.25">
      <c r="A12" s="92"/>
      <c r="B12" s="93"/>
      <c r="C12" s="55">
        <v>17</v>
      </c>
      <c r="D12" s="57" t="s">
        <v>42</v>
      </c>
      <c r="E12" s="65">
        <v>1284</v>
      </c>
      <c r="F12" s="62">
        <v>1</v>
      </c>
      <c r="G12" s="75">
        <f t="shared" si="0"/>
        <v>0.25</v>
      </c>
      <c r="H12" s="74">
        <v>0</v>
      </c>
      <c r="I12" s="89">
        <f t="shared" si="1"/>
        <v>0</v>
      </c>
    </row>
    <row r="13" spans="1:9" x14ac:dyDescent="0.25">
      <c r="A13" s="92"/>
      <c r="B13" s="93"/>
      <c r="C13" s="55">
        <v>18</v>
      </c>
      <c r="D13" s="57" t="s">
        <v>43</v>
      </c>
      <c r="E13" s="65">
        <v>1445</v>
      </c>
      <c r="F13" s="62">
        <v>2</v>
      </c>
      <c r="G13" s="75">
        <f t="shared" si="0"/>
        <v>0.5</v>
      </c>
      <c r="H13" s="74">
        <v>0</v>
      </c>
      <c r="I13" s="89">
        <f t="shared" si="1"/>
        <v>0</v>
      </c>
    </row>
    <row r="14" spans="1:9" x14ac:dyDescent="0.25">
      <c r="A14" s="92"/>
      <c r="B14" s="93"/>
      <c r="C14" s="55">
        <v>20</v>
      </c>
      <c r="D14" s="58" t="s">
        <v>45</v>
      </c>
      <c r="E14" s="65">
        <v>5.3</v>
      </c>
      <c r="F14" s="63">
        <v>150</v>
      </c>
      <c r="G14" s="75">
        <f t="shared" si="0"/>
        <v>37.5</v>
      </c>
      <c r="H14" s="74">
        <v>37</v>
      </c>
      <c r="I14" s="89">
        <f t="shared" si="1"/>
        <v>196.1</v>
      </c>
    </row>
    <row r="15" spans="1:9" x14ac:dyDescent="0.25">
      <c r="A15" s="92"/>
      <c r="B15" s="93"/>
      <c r="C15" s="55">
        <v>21</v>
      </c>
      <c r="D15" s="58" t="s">
        <v>46</v>
      </c>
      <c r="E15" s="65">
        <v>1124</v>
      </c>
      <c r="F15" s="64">
        <v>5</v>
      </c>
      <c r="G15" s="75">
        <f t="shared" si="0"/>
        <v>1.25</v>
      </c>
      <c r="H15" s="74">
        <v>1</v>
      </c>
      <c r="I15" s="89">
        <f t="shared" si="1"/>
        <v>1124</v>
      </c>
    </row>
    <row r="16" spans="1:9" x14ac:dyDescent="0.25">
      <c r="B16" s="77"/>
      <c r="C16" s="77"/>
      <c r="D16" s="77"/>
      <c r="E16" s="77"/>
      <c r="F16" s="78"/>
      <c r="G16" s="79"/>
      <c r="H16" s="80"/>
      <c r="I16" s="89">
        <f>SUM(I4:I15)</f>
        <v>25281.1</v>
      </c>
    </row>
    <row r="17" spans="2:9" x14ac:dyDescent="0.25">
      <c r="B17" s="77"/>
      <c r="C17" s="77"/>
      <c r="D17" s="77"/>
      <c r="E17" s="77"/>
      <c r="F17" s="78" t="s">
        <v>77</v>
      </c>
      <c r="G17" s="81">
        <v>278500</v>
      </c>
      <c r="H17" s="80"/>
      <c r="I17" s="82">
        <f>I16/G17</f>
        <v>9.077594254937163E-2</v>
      </c>
    </row>
  </sheetData>
  <mergeCells count="6">
    <mergeCell ref="A2:H2"/>
    <mergeCell ref="A4:A15"/>
    <mergeCell ref="B4:B15"/>
    <mergeCell ref="A1:C1"/>
    <mergeCell ref="D1:E1"/>
    <mergeCell ref="F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F4" zoomScale="80" zoomScaleNormal="80" workbookViewId="0">
      <selection activeCell="R11" sqref="R11"/>
    </sheetView>
  </sheetViews>
  <sheetFormatPr defaultColWidth="9.7109375" defaultRowHeight="15" x14ac:dyDescent="0.25"/>
  <cols>
    <col min="1" max="1" width="18.7109375" style="1" customWidth="1"/>
    <col min="2" max="2" width="11.7109375" style="1" customWidth="1"/>
    <col min="3" max="3" width="10.28515625" style="1" customWidth="1"/>
    <col min="4" max="4" width="56.7109375" style="1" customWidth="1"/>
    <col min="5" max="5" width="16.5703125" style="1" customWidth="1"/>
    <col min="6" max="6" width="15.42578125" style="1" customWidth="1"/>
    <col min="7" max="7" width="12.28515625" style="20" customWidth="1"/>
    <col min="8" max="8" width="12.7109375" style="45" customWidth="1"/>
    <col min="9" max="9" width="8.7109375" style="18"/>
    <col min="10" max="10" width="11.5703125" style="19" customWidth="1"/>
    <col min="11" max="11" width="11.7109375" style="19" customWidth="1"/>
    <col min="12" max="12" width="12.28515625" style="19" customWidth="1"/>
    <col min="13" max="13" width="11.7109375" style="19" customWidth="1"/>
    <col min="14" max="14" width="11.85546875" style="52" customWidth="1"/>
    <col min="15" max="15" width="12.42578125" style="19" customWidth="1"/>
    <col min="16" max="16" width="11.42578125" style="19" customWidth="1"/>
    <col min="17" max="17" width="13.5703125" style="19" customWidth="1"/>
    <col min="18" max="18" width="14.5703125" style="19" customWidth="1"/>
    <col min="19" max="19" width="13.42578125" style="52" customWidth="1"/>
    <col min="20" max="21" width="13.5703125" style="19" customWidth="1"/>
    <col min="22" max="22" width="11.28515625" style="16" customWidth="1"/>
    <col min="23" max="23" width="14" style="16" customWidth="1"/>
    <col min="24" max="16384" width="9.7109375" style="16"/>
  </cols>
  <sheetData>
    <row r="1" spans="1:23" ht="44.25" customHeight="1" x14ac:dyDescent="0.25">
      <c r="A1" s="90" t="s">
        <v>61</v>
      </c>
      <c r="B1" s="90"/>
      <c r="C1" s="90"/>
      <c r="D1" s="90" t="s">
        <v>36</v>
      </c>
      <c r="E1" s="90"/>
      <c r="F1" s="90"/>
      <c r="G1" s="90" t="s">
        <v>62</v>
      </c>
      <c r="H1" s="90"/>
      <c r="I1" s="90"/>
      <c r="J1" s="94" t="s">
        <v>70</v>
      </c>
      <c r="K1" s="94" t="s">
        <v>71</v>
      </c>
      <c r="L1" s="94" t="s">
        <v>72</v>
      </c>
      <c r="M1" s="94" t="s">
        <v>73</v>
      </c>
      <c r="N1" s="94" t="s">
        <v>74</v>
      </c>
      <c r="O1" s="94" t="s">
        <v>75</v>
      </c>
      <c r="P1" s="94" t="s">
        <v>80</v>
      </c>
      <c r="Q1" s="94" t="s">
        <v>81</v>
      </c>
      <c r="R1" s="94" t="s">
        <v>82</v>
      </c>
      <c r="S1" s="94" t="s">
        <v>83</v>
      </c>
      <c r="T1" s="94" t="s">
        <v>84</v>
      </c>
      <c r="U1" s="94" t="s">
        <v>85</v>
      </c>
      <c r="V1" s="117" t="s">
        <v>86</v>
      </c>
      <c r="W1" s="94" t="s">
        <v>87</v>
      </c>
    </row>
    <row r="2" spans="1:23" ht="24.75" customHeight="1" x14ac:dyDescent="0.25">
      <c r="A2" s="90" t="s">
        <v>37</v>
      </c>
      <c r="B2" s="90"/>
      <c r="C2" s="90"/>
      <c r="D2" s="90"/>
      <c r="E2" s="90"/>
      <c r="F2" s="90"/>
      <c r="G2" s="90"/>
      <c r="H2" s="90"/>
      <c r="I2" s="90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117"/>
      <c r="W2" s="94"/>
    </row>
    <row r="3" spans="1:23" s="17" customFormat="1" ht="34.5" customHeight="1" x14ac:dyDescent="0.2">
      <c r="A3" s="38" t="s">
        <v>1</v>
      </c>
      <c r="B3" s="38" t="s">
        <v>34</v>
      </c>
      <c r="C3" s="38" t="s">
        <v>31</v>
      </c>
      <c r="D3" s="39" t="s">
        <v>32</v>
      </c>
      <c r="E3" s="39" t="s">
        <v>25</v>
      </c>
      <c r="F3" s="40" t="s">
        <v>2</v>
      </c>
      <c r="G3" s="41" t="s">
        <v>24</v>
      </c>
      <c r="H3" s="42" t="s">
        <v>0</v>
      </c>
      <c r="I3" s="38" t="s">
        <v>3</v>
      </c>
      <c r="J3" s="66">
        <v>42878</v>
      </c>
      <c r="K3" s="67">
        <v>42892</v>
      </c>
      <c r="L3" s="67">
        <v>42933</v>
      </c>
      <c r="M3" s="66">
        <v>42968</v>
      </c>
      <c r="N3" s="66">
        <v>42996</v>
      </c>
      <c r="O3" s="66">
        <v>42996</v>
      </c>
      <c r="P3" s="66">
        <v>43013</v>
      </c>
      <c r="Q3" s="66">
        <v>43019</v>
      </c>
      <c r="R3" s="66">
        <v>43052</v>
      </c>
      <c r="S3" s="66">
        <v>43125</v>
      </c>
      <c r="T3" s="66">
        <v>43139</v>
      </c>
      <c r="U3" s="66">
        <v>43165</v>
      </c>
      <c r="V3" s="66">
        <v>43202</v>
      </c>
      <c r="W3" s="66">
        <v>43206</v>
      </c>
    </row>
    <row r="4" spans="1:23" ht="25.5" x14ac:dyDescent="0.25">
      <c r="A4" s="95" t="s">
        <v>63</v>
      </c>
      <c r="B4" s="93">
        <v>1</v>
      </c>
      <c r="C4" s="55">
        <v>1</v>
      </c>
      <c r="D4" s="56" t="s">
        <v>50</v>
      </c>
      <c r="E4" s="59" t="s">
        <v>58</v>
      </c>
      <c r="F4" s="65">
        <v>883</v>
      </c>
      <c r="G4" s="62">
        <v>11</v>
      </c>
      <c r="H4" s="43">
        <f>G4-(SUM(J4:W4))</f>
        <v>2</v>
      </c>
      <c r="I4" s="44" t="str">
        <f>IF(H4&lt;0,"ATENÇÃO","OK")</f>
        <v>OK</v>
      </c>
      <c r="J4" s="53"/>
      <c r="K4" s="68">
        <v>2</v>
      </c>
      <c r="L4" s="53"/>
      <c r="M4" s="51"/>
      <c r="N4" s="51"/>
      <c r="O4" s="53"/>
      <c r="P4" s="68">
        <v>3</v>
      </c>
      <c r="Q4" s="53"/>
      <c r="R4" s="68">
        <v>2</v>
      </c>
      <c r="S4" s="51"/>
      <c r="T4" s="68">
        <v>1</v>
      </c>
      <c r="U4" s="53"/>
      <c r="V4" s="53"/>
      <c r="W4" s="68">
        <v>1</v>
      </c>
    </row>
    <row r="5" spans="1:23" x14ac:dyDescent="0.25">
      <c r="A5" s="95"/>
      <c r="B5" s="93"/>
      <c r="C5" s="55">
        <v>2</v>
      </c>
      <c r="D5" s="56" t="s">
        <v>51</v>
      </c>
      <c r="E5" s="59" t="s">
        <v>58</v>
      </c>
      <c r="F5" s="65">
        <v>883</v>
      </c>
      <c r="G5" s="62">
        <f>18+4</f>
        <v>22</v>
      </c>
      <c r="H5" s="43">
        <f>G5-(SUM(J5:W5))</f>
        <v>13</v>
      </c>
      <c r="I5" s="44" t="str">
        <f t="shared" ref="I5:I27" si="0">IF(H5&lt;0,"ATENÇÃO","OK")</f>
        <v>OK</v>
      </c>
      <c r="J5" s="68">
        <v>1</v>
      </c>
      <c r="K5" s="68">
        <v>1</v>
      </c>
      <c r="L5" s="53"/>
      <c r="M5" s="53"/>
      <c r="N5" s="68">
        <v>2</v>
      </c>
      <c r="O5" s="53"/>
      <c r="P5" s="51"/>
      <c r="Q5" s="53"/>
      <c r="R5" s="68">
        <v>1</v>
      </c>
      <c r="S5" s="68">
        <v>1</v>
      </c>
      <c r="T5" s="68">
        <v>1</v>
      </c>
      <c r="U5" s="53"/>
      <c r="V5" s="53"/>
      <c r="W5" s="68">
        <v>2</v>
      </c>
    </row>
    <row r="6" spans="1:23" x14ac:dyDescent="0.25">
      <c r="A6" s="95"/>
      <c r="B6" s="93"/>
      <c r="C6" s="55">
        <v>3</v>
      </c>
      <c r="D6" s="56" t="s">
        <v>52</v>
      </c>
      <c r="E6" s="59" t="s">
        <v>58</v>
      </c>
      <c r="F6" s="65">
        <v>1204</v>
      </c>
      <c r="G6" s="62">
        <v>11</v>
      </c>
      <c r="H6" s="43">
        <f>G6-(SUM(J6:W6))</f>
        <v>1</v>
      </c>
      <c r="I6" s="44" t="str">
        <f t="shared" si="0"/>
        <v>OK</v>
      </c>
      <c r="J6" s="68">
        <v>1</v>
      </c>
      <c r="K6" s="68">
        <v>1</v>
      </c>
      <c r="L6" s="68">
        <v>3</v>
      </c>
      <c r="M6" s="51"/>
      <c r="N6" s="51"/>
      <c r="O6" s="53"/>
      <c r="P6" s="68">
        <v>1</v>
      </c>
      <c r="Q6" s="53"/>
      <c r="R6" s="68">
        <v>1</v>
      </c>
      <c r="S6" s="51"/>
      <c r="T6" s="68">
        <v>1</v>
      </c>
      <c r="U6" s="53"/>
      <c r="V6" s="53"/>
      <c r="W6" s="68">
        <v>2</v>
      </c>
    </row>
    <row r="7" spans="1:23" x14ac:dyDescent="0.25">
      <c r="A7" s="95"/>
      <c r="B7" s="93"/>
      <c r="C7" s="55">
        <v>4</v>
      </c>
      <c r="D7" s="57" t="s">
        <v>38</v>
      </c>
      <c r="E7" s="59" t="s">
        <v>58</v>
      </c>
      <c r="F7" s="65">
        <v>4015</v>
      </c>
      <c r="G7" s="62">
        <v>2</v>
      </c>
      <c r="H7" s="43">
        <f>G7-(SUM(J7:W7))</f>
        <v>0</v>
      </c>
      <c r="I7" s="44" t="str">
        <f t="shared" si="0"/>
        <v>OK</v>
      </c>
      <c r="J7" s="53"/>
      <c r="K7" s="51"/>
      <c r="L7" s="53"/>
      <c r="M7" s="53"/>
      <c r="N7" s="68">
        <v>1</v>
      </c>
      <c r="O7" s="53"/>
      <c r="P7" s="51"/>
      <c r="Q7" s="53"/>
      <c r="R7" s="53"/>
      <c r="S7" s="51"/>
      <c r="T7" s="51"/>
      <c r="U7" s="53"/>
      <c r="V7" s="53"/>
      <c r="W7" s="68">
        <v>1</v>
      </c>
    </row>
    <row r="8" spans="1:23" ht="25.5" x14ac:dyDescent="0.25">
      <c r="A8" s="95"/>
      <c r="B8" s="93"/>
      <c r="C8" s="55">
        <v>5</v>
      </c>
      <c r="D8" s="56" t="s">
        <v>53</v>
      </c>
      <c r="E8" s="59" t="s">
        <v>58</v>
      </c>
      <c r="F8" s="65">
        <v>1324</v>
      </c>
      <c r="G8" s="62">
        <f>13+3</f>
        <v>16</v>
      </c>
      <c r="H8" s="43">
        <f>G8-(SUM(J8:W8))</f>
        <v>3</v>
      </c>
      <c r="I8" s="44" t="str">
        <f t="shared" si="0"/>
        <v>OK</v>
      </c>
      <c r="J8" s="53"/>
      <c r="K8" s="68">
        <v>5</v>
      </c>
      <c r="L8" s="51"/>
      <c r="M8" s="53"/>
      <c r="N8" s="51"/>
      <c r="O8" s="51"/>
      <c r="P8" s="51"/>
      <c r="Q8" s="51"/>
      <c r="R8" s="53"/>
      <c r="S8" s="68">
        <v>3</v>
      </c>
      <c r="T8" s="51"/>
      <c r="U8" s="68">
        <v>4</v>
      </c>
      <c r="V8" s="53"/>
      <c r="W8" s="68">
        <v>1</v>
      </c>
    </row>
    <row r="9" spans="1:23" ht="25.5" x14ac:dyDescent="0.25">
      <c r="A9" s="95"/>
      <c r="B9" s="93"/>
      <c r="C9" s="55">
        <v>6</v>
      </c>
      <c r="D9" s="56" t="s">
        <v>54</v>
      </c>
      <c r="E9" s="59" t="s">
        <v>58</v>
      </c>
      <c r="F9" s="65">
        <v>1766.5</v>
      </c>
      <c r="G9" s="62">
        <f>16+4</f>
        <v>20</v>
      </c>
      <c r="H9" s="43">
        <f>G9-(SUM(J9:W9))</f>
        <v>12</v>
      </c>
      <c r="I9" s="44" t="str">
        <f t="shared" si="0"/>
        <v>OK</v>
      </c>
      <c r="J9" s="68">
        <v>1</v>
      </c>
      <c r="K9" s="51"/>
      <c r="L9" s="68">
        <v>3</v>
      </c>
      <c r="M9" s="53"/>
      <c r="N9" s="51"/>
      <c r="O9" s="51"/>
      <c r="P9" s="68">
        <v>1</v>
      </c>
      <c r="Q9" s="51"/>
      <c r="R9" s="68">
        <v>1</v>
      </c>
      <c r="S9" s="68">
        <v>1</v>
      </c>
      <c r="T9" s="51"/>
      <c r="U9" s="68">
        <v>1</v>
      </c>
      <c r="V9" s="53"/>
      <c r="W9" s="53"/>
    </row>
    <row r="10" spans="1:23" ht="25.5" x14ac:dyDescent="0.25">
      <c r="A10" s="95"/>
      <c r="B10" s="93"/>
      <c r="C10" s="55">
        <v>7</v>
      </c>
      <c r="D10" s="56" t="s">
        <v>55</v>
      </c>
      <c r="E10" s="59" t="s">
        <v>58</v>
      </c>
      <c r="F10" s="65">
        <v>2569</v>
      </c>
      <c r="G10" s="62">
        <f>5+1</f>
        <v>6</v>
      </c>
      <c r="H10" s="43">
        <f t="shared" ref="H5:H27" si="1">G10-(SUM(J10:U10))</f>
        <v>5</v>
      </c>
      <c r="I10" s="44" t="str">
        <f t="shared" si="0"/>
        <v>OK</v>
      </c>
      <c r="J10" s="53"/>
      <c r="K10" s="51"/>
      <c r="L10" s="51"/>
      <c r="M10" s="53"/>
      <c r="N10" s="51"/>
      <c r="O10" s="53"/>
      <c r="P10" s="51"/>
      <c r="Q10" s="51"/>
      <c r="R10" s="51"/>
      <c r="S10" s="68">
        <v>1</v>
      </c>
      <c r="T10" s="51"/>
      <c r="U10" s="53"/>
      <c r="V10" s="53"/>
      <c r="W10" s="53"/>
    </row>
    <row r="11" spans="1:23" ht="25.5" x14ac:dyDescent="0.25">
      <c r="A11" s="95"/>
      <c r="B11" s="93"/>
      <c r="C11" s="55">
        <v>8</v>
      </c>
      <c r="D11" s="56" t="s">
        <v>56</v>
      </c>
      <c r="E11" s="59" t="s">
        <v>58</v>
      </c>
      <c r="F11" s="65">
        <v>883</v>
      </c>
      <c r="G11" s="62">
        <v>6</v>
      </c>
      <c r="H11" s="43">
        <f t="shared" si="1"/>
        <v>3</v>
      </c>
      <c r="I11" s="44" t="str">
        <f t="shared" si="0"/>
        <v>OK</v>
      </c>
      <c r="J11" s="68">
        <v>1</v>
      </c>
      <c r="K11" s="51"/>
      <c r="L11" s="51"/>
      <c r="M11" s="68">
        <v>1</v>
      </c>
      <c r="N11" s="51"/>
      <c r="O11" s="51"/>
      <c r="P11" s="68">
        <v>1</v>
      </c>
      <c r="Q11" s="53"/>
      <c r="R11" s="53"/>
      <c r="S11" s="51"/>
      <c r="T11" s="51"/>
      <c r="U11" s="53"/>
      <c r="V11" s="53"/>
      <c r="W11" s="53"/>
    </row>
    <row r="12" spans="1:23" ht="25.5" x14ac:dyDescent="0.25">
      <c r="A12" s="95"/>
      <c r="B12" s="93"/>
      <c r="C12" s="55">
        <v>9</v>
      </c>
      <c r="D12" s="56" t="s">
        <v>57</v>
      </c>
      <c r="E12" s="59" t="s">
        <v>58</v>
      </c>
      <c r="F12" s="65">
        <v>1686</v>
      </c>
      <c r="G12" s="62">
        <f>11+2</f>
        <v>13</v>
      </c>
      <c r="H12" s="43">
        <f>G12-(SUM(J12:W12))</f>
        <v>9</v>
      </c>
      <c r="I12" s="44" t="str">
        <f t="shared" si="0"/>
        <v>OK</v>
      </c>
      <c r="J12" s="53"/>
      <c r="K12" s="51"/>
      <c r="L12" s="51"/>
      <c r="M12" s="53"/>
      <c r="N12" s="51"/>
      <c r="O12" s="53"/>
      <c r="P12" s="68">
        <v>1</v>
      </c>
      <c r="Q12" s="51"/>
      <c r="R12" s="51"/>
      <c r="S12" s="68">
        <v>1</v>
      </c>
      <c r="T12" s="51"/>
      <c r="U12" s="53"/>
      <c r="V12" s="53"/>
      <c r="W12" s="68">
        <v>2</v>
      </c>
    </row>
    <row r="13" spans="1:23" x14ac:dyDescent="0.25">
      <c r="A13" s="95"/>
      <c r="B13" s="93"/>
      <c r="C13" s="55">
        <v>10</v>
      </c>
      <c r="D13" s="57" t="s">
        <v>39</v>
      </c>
      <c r="E13" s="59" t="s">
        <v>58</v>
      </c>
      <c r="F13" s="65">
        <v>481</v>
      </c>
      <c r="G13" s="62">
        <f>7+1</f>
        <v>8</v>
      </c>
      <c r="H13" s="43">
        <f>G13-(SUM(J13:W13))</f>
        <v>5</v>
      </c>
      <c r="I13" s="44" t="str">
        <f t="shared" si="0"/>
        <v>OK</v>
      </c>
      <c r="J13" s="53"/>
      <c r="K13" s="51"/>
      <c r="L13" s="53"/>
      <c r="M13" s="51"/>
      <c r="N13" s="51"/>
      <c r="O13" s="53"/>
      <c r="P13" s="51"/>
      <c r="Q13" s="51"/>
      <c r="R13" s="68">
        <v>1</v>
      </c>
      <c r="S13" s="68">
        <v>1</v>
      </c>
      <c r="T13" s="51"/>
      <c r="U13" s="53"/>
      <c r="V13" s="53"/>
      <c r="W13" s="68">
        <v>1</v>
      </c>
    </row>
    <row r="14" spans="1:23" x14ac:dyDescent="0.25">
      <c r="A14" s="95"/>
      <c r="B14" s="93"/>
      <c r="C14" s="55">
        <v>11</v>
      </c>
      <c r="D14" s="58" t="s">
        <v>64</v>
      </c>
      <c r="E14" s="59" t="s">
        <v>58</v>
      </c>
      <c r="F14" s="65">
        <v>337</v>
      </c>
      <c r="G14" s="62">
        <f>5+1</f>
        <v>6</v>
      </c>
      <c r="H14" s="43">
        <f>G14-(SUM(J14:W14))</f>
        <v>1</v>
      </c>
      <c r="I14" s="44" t="str">
        <f t="shared" si="0"/>
        <v>OK</v>
      </c>
      <c r="J14" s="53"/>
      <c r="K14" s="51"/>
      <c r="L14" s="53"/>
      <c r="M14" s="53"/>
      <c r="N14" s="51"/>
      <c r="O14" s="53"/>
      <c r="P14" s="51"/>
      <c r="Q14" s="51"/>
      <c r="R14" s="53"/>
      <c r="S14" s="68">
        <v>5</v>
      </c>
      <c r="T14" s="51"/>
      <c r="U14" s="53"/>
      <c r="V14" s="53"/>
      <c r="W14" s="53"/>
    </row>
    <row r="15" spans="1:23" x14ac:dyDescent="0.25">
      <c r="A15" s="95"/>
      <c r="B15" s="93"/>
      <c r="C15" s="55">
        <v>12</v>
      </c>
      <c r="D15" s="46" t="s">
        <v>65</v>
      </c>
      <c r="E15" s="59" t="s">
        <v>58</v>
      </c>
      <c r="F15" s="65">
        <v>658</v>
      </c>
      <c r="G15" s="62">
        <f>15+4</f>
        <v>19</v>
      </c>
      <c r="H15" s="43">
        <f>G15-(SUM(J15:W15))</f>
        <v>1</v>
      </c>
      <c r="I15" s="44" t="str">
        <f t="shared" si="0"/>
        <v>OK</v>
      </c>
      <c r="J15" s="53"/>
      <c r="K15" s="68">
        <v>1</v>
      </c>
      <c r="L15" s="68">
        <v>2</v>
      </c>
      <c r="M15" s="68">
        <f>1-1</f>
        <v>0</v>
      </c>
      <c r="N15" s="51"/>
      <c r="O15" s="68">
        <v>2</v>
      </c>
      <c r="P15" s="54"/>
      <c r="Q15" s="53"/>
      <c r="R15" s="51"/>
      <c r="S15" s="68">
        <v>12</v>
      </c>
      <c r="T15" s="51"/>
      <c r="U15" s="53"/>
      <c r="V15" s="68">
        <v>1</v>
      </c>
      <c r="W15" s="118"/>
    </row>
    <row r="16" spans="1:23" x14ac:dyDescent="0.25">
      <c r="A16" s="95"/>
      <c r="B16" s="93"/>
      <c r="C16" s="55">
        <v>13</v>
      </c>
      <c r="D16" s="46" t="s">
        <v>40</v>
      </c>
      <c r="E16" s="59" t="s">
        <v>58</v>
      </c>
      <c r="F16" s="65">
        <v>9234</v>
      </c>
      <c r="G16" s="62">
        <v>2</v>
      </c>
      <c r="H16" s="43">
        <f t="shared" si="1"/>
        <v>2</v>
      </c>
      <c r="I16" s="44" t="str">
        <f t="shared" si="0"/>
        <v>OK</v>
      </c>
      <c r="J16" s="53"/>
      <c r="K16" s="51"/>
      <c r="L16" s="53"/>
      <c r="M16" s="53"/>
      <c r="N16" s="51"/>
      <c r="O16" s="53"/>
      <c r="P16" s="51"/>
      <c r="Q16" s="53"/>
      <c r="R16" s="53"/>
      <c r="S16" s="51"/>
      <c r="T16" s="51"/>
      <c r="U16" s="53"/>
      <c r="V16" s="53"/>
      <c r="W16" s="53"/>
    </row>
    <row r="17" spans="1:23" x14ac:dyDescent="0.25">
      <c r="A17" s="95"/>
      <c r="B17" s="93"/>
      <c r="C17" s="55">
        <v>14</v>
      </c>
      <c r="D17" s="57" t="s">
        <v>66</v>
      </c>
      <c r="E17" s="59" t="s">
        <v>58</v>
      </c>
      <c r="F17" s="65">
        <v>2168</v>
      </c>
      <c r="G17" s="62">
        <v>4</v>
      </c>
      <c r="H17" s="43">
        <f t="shared" si="1"/>
        <v>2</v>
      </c>
      <c r="I17" s="44" t="str">
        <f t="shared" si="0"/>
        <v>OK</v>
      </c>
      <c r="J17" s="53"/>
      <c r="K17" s="51"/>
      <c r="L17" s="53"/>
      <c r="M17" s="53"/>
      <c r="N17" s="51"/>
      <c r="O17" s="53"/>
      <c r="P17" s="51"/>
      <c r="Q17" s="53"/>
      <c r="R17" s="68">
        <v>1</v>
      </c>
      <c r="S17" s="51"/>
      <c r="T17" s="68">
        <v>1</v>
      </c>
      <c r="U17" s="53"/>
      <c r="V17" s="53"/>
      <c r="W17" s="53"/>
    </row>
    <row r="18" spans="1:23" x14ac:dyDescent="0.25">
      <c r="A18" s="95"/>
      <c r="B18" s="93"/>
      <c r="C18" s="55">
        <v>15</v>
      </c>
      <c r="D18" s="46" t="s">
        <v>41</v>
      </c>
      <c r="E18" s="59" t="s">
        <v>58</v>
      </c>
      <c r="F18" s="65">
        <v>2489</v>
      </c>
      <c r="G18" s="62">
        <v>2</v>
      </c>
      <c r="H18" s="43">
        <f t="shared" si="1"/>
        <v>0</v>
      </c>
      <c r="I18" s="44" t="str">
        <f t="shared" si="0"/>
        <v>OK</v>
      </c>
      <c r="J18" s="53"/>
      <c r="K18" s="68">
        <v>1</v>
      </c>
      <c r="L18" s="53"/>
      <c r="M18" s="53"/>
      <c r="N18" s="51"/>
      <c r="O18" s="68">
        <v>1</v>
      </c>
      <c r="P18" s="51"/>
      <c r="Q18" s="53"/>
      <c r="R18" s="53"/>
      <c r="S18" s="51"/>
      <c r="T18" s="51"/>
      <c r="U18" s="53"/>
      <c r="V18" s="53"/>
      <c r="W18" s="53"/>
    </row>
    <row r="19" spans="1:23" x14ac:dyDescent="0.25">
      <c r="A19" s="95"/>
      <c r="B19" s="93"/>
      <c r="C19" s="55">
        <v>16</v>
      </c>
      <c r="D19" s="57" t="s">
        <v>67</v>
      </c>
      <c r="E19" s="59" t="s">
        <v>58</v>
      </c>
      <c r="F19" s="65">
        <v>762</v>
      </c>
      <c r="G19" s="62">
        <v>10</v>
      </c>
      <c r="H19" s="43">
        <f>G19-(SUM(J19:W19))</f>
        <v>6</v>
      </c>
      <c r="I19" s="44" t="str">
        <f t="shared" si="0"/>
        <v>OK</v>
      </c>
      <c r="J19" s="53"/>
      <c r="K19" s="51"/>
      <c r="L19" s="53"/>
      <c r="M19" s="53"/>
      <c r="N19" s="51"/>
      <c r="O19" s="68">
        <v>1</v>
      </c>
      <c r="P19" s="51"/>
      <c r="Q19" s="53"/>
      <c r="R19" s="51"/>
      <c r="S19" s="51"/>
      <c r="T19" s="68">
        <v>1</v>
      </c>
      <c r="U19" s="53"/>
      <c r="V19" s="53"/>
      <c r="W19" s="68">
        <v>2</v>
      </c>
    </row>
    <row r="20" spans="1:23" x14ac:dyDescent="0.25">
      <c r="A20" s="95"/>
      <c r="B20" s="93"/>
      <c r="C20" s="55">
        <v>17</v>
      </c>
      <c r="D20" s="57" t="s">
        <v>42</v>
      </c>
      <c r="E20" s="59" t="s">
        <v>58</v>
      </c>
      <c r="F20" s="65">
        <v>1284</v>
      </c>
      <c r="G20" s="62">
        <v>1</v>
      </c>
      <c r="H20" s="43">
        <f>G20-(SUM(J20:U20))</f>
        <v>0</v>
      </c>
      <c r="I20" s="44" t="str">
        <f t="shared" si="0"/>
        <v>OK</v>
      </c>
      <c r="J20" s="53"/>
      <c r="K20" s="51"/>
      <c r="L20" s="53"/>
      <c r="M20" s="53"/>
      <c r="N20" s="51"/>
      <c r="O20" s="53"/>
      <c r="P20" s="68">
        <v>1</v>
      </c>
      <c r="Q20" s="53"/>
      <c r="R20" s="53"/>
      <c r="S20" s="51"/>
      <c r="T20" s="53"/>
      <c r="U20" s="53"/>
      <c r="V20" s="53"/>
      <c r="W20" s="53"/>
    </row>
    <row r="21" spans="1:23" x14ac:dyDescent="0.25">
      <c r="A21" s="95"/>
      <c r="B21" s="93"/>
      <c r="C21" s="55">
        <v>18</v>
      </c>
      <c r="D21" s="57" t="s">
        <v>43</v>
      </c>
      <c r="E21" s="59" t="s">
        <v>58</v>
      </c>
      <c r="F21" s="65">
        <v>1445</v>
      </c>
      <c r="G21" s="62">
        <v>2</v>
      </c>
      <c r="H21" s="43">
        <f t="shared" si="1"/>
        <v>0</v>
      </c>
      <c r="I21" s="44" t="str">
        <f t="shared" si="0"/>
        <v>OK</v>
      </c>
      <c r="J21" s="53"/>
      <c r="K21" s="51"/>
      <c r="L21" s="53"/>
      <c r="M21" s="53"/>
      <c r="N21" s="51"/>
      <c r="O21" s="53"/>
      <c r="P21" s="68">
        <v>2</v>
      </c>
      <c r="Q21" s="53"/>
      <c r="R21" s="53"/>
      <c r="S21" s="51"/>
      <c r="T21" s="53"/>
      <c r="U21" s="53"/>
      <c r="V21" s="53"/>
      <c r="W21" s="53"/>
    </row>
    <row r="22" spans="1:23" x14ac:dyDescent="0.25">
      <c r="A22" s="95"/>
      <c r="B22" s="93"/>
      <c r="C22" s="55">
        <v>19</v>
      </c>
      <c r="D22" s="57" t="s">
        <v>44</v>
      </c>
      <c r="E22" s="59" t="s">
        <v>58</v>
      </c>
      <c r="F22" s="65">
        <v>2.1</v>
      </c>
      <c r="G22" s="63">
        <v>600</v>
      </c>
      <c r="H22" s="43">
        <f t="shared" si="1"/>
        <v>600</v>
      </c>
      <c r="I22" s="44" t="str">
        <f t="shared" si="0"/>
        <v>OK</v>
      </c>
      <c r="J22" s="53"/>
      <c r="K22" s="51"/>
      <c r="L22" s="53"/>
      <c r="M22" s="121">
        <f>40-40</f>
        <v>0</v>
      </c>
      <c r="N22" s="51"/>
      <c r="O22" s="53"/>
      <c r="P22" s="51"/>
      <c r="Q22" s="53"/>
      <c r="R22" s="53"/>
      <c r="S22" s="51"/>
      <c r="T22" s="53"/>
      <c r="U22" s="53"/>
      <c r="V22" s="53"/>
      <c r="W22" s="53"/>
    </row>
    <row r="23" spans="1:23" x14ac:dyDescent="0.25">
      <c r="A23" s="95"/>
      <c r="B23" s="93"/>
      <c r="C23" s="55">
        <v>20</v>
      </c>
      <c r="D23" s="58" t="s">
        <v>45</v>
      </c>
      <c r="E23" s="59" t="s">
        <v>58</v>
      </c>
      <c r="F23" s="65">
        <v>5.3</v>
      </c>
      <c r="G23" s="63">
        <f>150+37</f>
        <v>187</v>
      </c>
      <c r="H23" s="43">
        <f t="shared" si="1"/>
        <v>67</v>
      </c>
      <c r="I23" s="44" t="str">
        <f t="shared" si="0"/>
        <v>OK</v>
      </c>
      <c r="J23" s="53"/>
      <c r="K23" s="51"/>
      <c r="L23" s="53"/>
      <c r="M23" s="121">
        <f>20-20</f>
        <v>0</v>
      </c>
      <c r="N23" s="51"/>
      <c r="O23" s="53"/>
      <c r="P23" s="51"/>
      <c r="Q23" s="53"/>
      <c r="R23" s="53"/>
      <c r="S23" s="68">
        <v>120</v>
      </c>
      <c r="T23" s="53"/>
      <c r="U23" s="53"/>
      <c r="V23" s="53"/>
      <c r="W23" s="53"/>
    </row>
    <row r="24" spans="1:23" x14ac:dyDescent="0.25">
      <c r="A24" s="95"/>
      <c r="B24" s="93"/>
      <c r="C24" s="55">
        <v>21</v>
      </c>
      <c r="D24" s="58" t="s">
        <v>46</v>
      </c>
      <c r="E24" s="59" t="s">
        <v>58</v>
      </c>
      <c r="F24" s="65">
        <v>1124</v>
      </c>
      <c r="G24" s="64">
        <f>5+1</f>
        <v>6</v>
      </c>
      <c r="H24" s="43">
        <f t="shared" si="1"/>
        <v>4</v>
      </c>
      <c r="I24" s="44" t="str">
        <f t="shared" si="0"/>
        <v>OK</v>
      </c>
      <c r="J24" s="53"/>
      <c r="K24" s="51"/>
      <c r="L24" s="53"/>
      <c r="M24" s="53"/>
      <c r="N24" s="51"/>
      <c r="O24" s="53"/>
      <c r="P24" s="51"/>
      <c r="Q24" s="53"/>
      <c r="R24" s="53"/>
      <c r="S24" s="68">
        <v>2</v>
      </c>
      <c r="T24" s="53"/>
      <c r="U24" s="53"/>
      <c r="V24" s="53"/>
      <c r="W24" s="53"/>
    </row>
    <row r="25" spans="1:23" x14ac:dyDescent="0.25">
      <c r="A25" s="95"/>
      <c r="B25" s="93"/>
      <c r="C25" s="55">
        <v>22</v>
      </c>
      <c r="D25" s="57" t="s">
        <v>47</v>
      </c>
      <c r="E25" s="59" t="s">
        <v>58</v>
      </c>
      <c r="F25" s="65">
        <v>2087</v>
      </c>
      <c r="G25" s="63">
        <v>2</v>
      </c>
      <c r="H25" s="43">
        <f t="shared" si="1"/>
        <v>1</v>
      </c>
      <c r="I25" s="44" t="str">
        <f t="shared" si="0"/>
        <v>OK</v>
      </c>
      <c r="J25" s="53"/>
      <c r="K25" s="51"/>
      <c r="L25" s="53"/>
      <c r="M25" s="53"/>
      <c r="N25" s="68">
        <v>1</v>
      </c>
      <c r="O25" s="53"/>
      <c r="P25" s="51"/>
      <c r="Q25" s="53"/>
      <c r="R25" s="53"/>
      <c r="S25" s="51"/>
      <c r="T25" s="53"/>
      <c r="U25" s="53"/>
      <c r="V25" s="53"/>
      <c r="W25" s="53"/>
    </row>
    <row r="26" spans="1:23" ht="30" x14ac:dyDescent="0.25">
      <c r="A26" s="95"/>
      <c r="B26" s="93"/>
      <c r="C26" s="55">
        <v>23</v>
      </c>
      <c r="D26" s="57" t="s">
        <v>48</v>
      </c>
      <c r="E26" s="59" t="s">
        <v>58</v>
      </c>
      <c r="F26" s="65">
        <v>3372</v>
      </c>
      <c r="G26" s="63">
        <v>4</v>
      </c>
      <c r="H26" s="43">
        <f t="shared" si="1"/>
        <v>3</v>
      </c>
      <c r="I26" s="44" t="str">
        <f t="shared" si="0"/>
        <v>OK</v>
      </c>
      <c r="J26" s="53"/>
      <c r="K26" s="51"/>
      <c r="L26" s="53"/>
      <c r="M26" s="53"/>
      <c r="N26" s="51"/>
      <c r="O26" s="53"/>
      <c r="P26" s="51"/>
      <c r="Q26" s="53"/>
      <c r="R26" s="68">
        <v>1</v>
      </c>
      <c r="S26" s="51"/>
      <c r="T26" s="53"/>
      <c r="U26" s="53"/>
      <c r="V26" s="53"/>
      <c r="W26" s="53"/>
    </row>
    <row r="27" spans="1:23" x14ac:dyDescent="0.25">
      <c r="A27" s="95"/>
      <c r="B27" s="93"/>
      <c r="C27" s="55">
        <v>24</v>
      </c>
      <c r="D27" s="46" t="s">
        <v>49</v>
      </c>
      <c r="E27" s="59" t="s">
        <v>58</v>
      </c>
      <c r="F27" s="65">
        <v>2489</v>
      </c>
      <c r="G27" s="63">
        <v>3</v>
      </c>
      <c r="H27" s="43">
        <f t="shared" si="1"/>
        <v>0</v>
      </c>
      <c r="I27" s="44" t="str">
        <f t="shared" si="0"/>
        <v>OK</v>
      </c>
      <c r="J27" s="53"/>
      <c r="K27" s="51"/>
      <c r="L27" s="53"/>
      <c r="M27" s="53"/>
      <c r="N27" s="68">
        <v>2</v>
      </c>
      <c r="O27" s="53"/>
      <c r="P27" s="51"/>
      <c r="Q27" s="68">
        <v>1</v>
      </c>
      <c r="R27" s="53"/>
      <c r="S27" s="51"/>
      <c r="T27" s="53"/>
      <c r="U27" s="53"/>
      <c r="V27" s="53"/>
      <c r="W27" s="53"/>
    </row>
    <row r="28" spans="1:23" x14ac:dyDescent="0.25">
      <c r="A28" s="95"/>
      <c r="B28" s="93"/>
      <c r="C28" s="55">
        <v>25</v>
      </c>
      <c r="D28" s="46" t="s">
        <v>68</v>
      </c>
      <c r="E28" s="59" t="s">
        <v>58</v>
      </c>
      <c r="F28" s="65">
        <v>2409</v>
      </c>
      <c r="G28" s="63">
        <v>24</v>
      </c>
      <c r="H28" s="43">
        <f>G28-(SUM(J28:U28))</f>
        <v>21</v>
      </c>
      <c r="I28" s="44" t="str">
        <f t="shared" ref="I28" si="2">IF(H28&lt;0,"ATENÇÃO","OK")</f>
        <v>OK</v>
      </c>
      <c r="J28" s="69"/>
      <c r="K28" s="69"/>
      <c r="L28" s="69"/>
      <c r="M28" s="69"/>
      <c r="N28" s="68">
        <v>3</v>
      </c>
      <c r="O28" s="69"/>
      <c r="P28" s="119"/>
      <c r="Q28" s="70"/>
      <c r="R28" s="70"/>
      <c r="S28" s="120"/>
      <c r="T28" s="69"/>
      <c r="U28" s="69"/>
      <c r="V28" s="69"/>
      <c r="W28" s="69"/>
    </row>
    <row r="29" spans="1:23" ht="30" x14ac:dyDescent="0.25">
      <c r="D29" s="1" t="s">
        <v>59</v>
      </c>
      <c r="K29" s="73"/>
      <c r="L29" s="71"/>
      <c r="M29" s="71"/>
      <c r="N29" s="72"/>
      <c r="O29" s="71"/>
    </row>
  </sheetData>
  <mergeCells count="20">
    <mergeCell ref="V1:V2"/>
    <mergeCell ref="W1:W2"/>
    <mergeCell ref="U1:U2"/>
    <mergeCell ref="A2:I2"/>
    <mergeCell ref="M1:M2"/>
    <mergeCell ref="N1:N2"/>
    <mergeCell ref="O1:O2"/>
    <mergeCell ref="P1:P2"/>
    <mergeCell ref="Q1:Q2"/>
    <mergeCell ref="R1:R2"/>
    <mergeCell ref="A1:C1"/>
    <mergeCell ref="D1:F1"/>
    <mergeCell ref="G1:I1"/>
    <mergeCell ref="J1:J2"/>
    <mergeCell ref="K1:K2"/>
    <mergeCell ref="L1:L2"/>
    <mergeCell ref="S1:S2"/>
    <mergeCell ref="A4:A28"/>
    <mergeCell ref="B4:B28"/>
    <mergeCell ref="T1:T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13" zoomScale="80" zoomScaleNormal="80" workbookViewId="0">
      <selection activeCell="G22" sqref="G22"/>
    </sheetView>
  </sheetViews>
  <sheetFormatPr defaultColWidth="9.7109375" defaultRowHeight="15" x14ac:dyDescent="0.25"/>
  <cols>
    <col min="1" max="1" width="18.7109375" style="1" customWidth="1"/>
    <col min="2" max="2" width="11.7109375" style="1" customWidth="1"/>
    <col min="3" max="3" width="10.28515625" style="1" customWidth="1"/>
    <col min="4" max="4" width="56.7109375" style="1" customWidth="1"/>
    <col min="5" max="5" width="16.5703125" style="1" customWidth="1"/>
    <col min="6" max="6" width="15.42578125" style="1" customWidth="1"/>
    <col min="7" max="7" width="12.85546875" style="20" customWidth="1"/>
    <col min="8" max="8" width="13.28515625" style="45" customWidth="1"/>
    <col min="9" max="9" width="12.5703125" style="18" customWidth="1"/>
    <col min="10" max="10" width="16.5703125" style="20" customWidth="1"/>
    <col min="11" max="11" width="16.5703125" style="2" customWidth="1"/>
    <col min="12" max="12" width="12.5703125" style="18" customWidth="1"/>
    <col min="13" max="13" width="15.7109375" style="19" customWidth="1"/>
    <col min="14" max="14" width="18.28515625" style="19" customWidth="1"/>
    <col min="15" max="24" width="12" style="19" customWidth="1"/>
    <col min="25" max="16384" width="9.7109375" style="16"/>
  </cols>
  <sheetData>
    <row r="1" spans="1:24" ht="44.25" customHeight="1" x14ac:dyDescent="0.25">
      <c r="A1" s="90" t="s">
        <v>61</v>
      </c>
      <c r="B1" s="90"/>
      <c r="C1" s="90"/>
      <c r="D1" s="90" t="s">
        <v>36</v>
      </c>
      <c r="E1" s="90"/>
      <c r="F1" s="90"/>
      <c r="G1" s="103" t="s">
        <v>62</v>
      </c>
      <c r="H1" s="104"/>
      <c r="I1" s="104"/>
      <c r="J1" s="104"/>
      <c r="K1" s="10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4.75" customHeight="1" x14ac:dyDescent="0.25">
      <c r="A2" s="106" t="s">
        <v>37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s="17" customFormat="1" ht="34.5" customHeight="1" x14ac:dyDescent="0.2">
      <c r="A3" s="38" t="s">
        <v>1</v>
      </c>
      <c r="B3" s="38" t="s">
        <v>34</v>
      </c>
      <c r="C3" s="38" t="s">
        <v>31</v>
      </c>
      <c r="D3" s="39" t="s">
        <v>32</v>
      </c>
      <c r="E3" s="39" t="s">
        <v>25</v>
      </c>
      <c r="F3" s="40" t="s">
        <v>2</v>
      </c>
      <c r="G3" s="41" t="s">
        <v>24</v>
      </c>
      <c r="H3" s="41" t="s">
        <v>33</v>
      </c>
      <c r="I3" s="38" t="s">
        <v>26</v>
      </c>
      <c r="J3" s="38" t="s">
        <v>35</v>
      </c>
      <c r="K3" s="38" t="s">
        <v>28</v>
      </c>
    </row>
    <row r="4" spans="1:24" ht="25.5" x14ac:dyDescent="0.25">
      <c r="A4" s="95" t="s">
        <v>63</v>
      </c>
      <c r="B4" s="93">
        <v>1</v>
      </c>
      <c r="C4" s="55">
        <v>1</v>
      </c>
      <c r="D4" s="56" t="s">
        <v>50</v>
      </c>
      <c r="E4" s="59" t="s">
        <v>58</v>
      </c>
      <c r="F4" s="61">
        <v>883</v>
      </c>
      <c r="G4" s="60">
        <f>REITORIA_PROEX!G4</f>
        <v>11</v>
      </c>
      <c r="H4" s="47">
        <f>REITORIA_PROEX!G4-REITORIA_PROEX!H4</f>
        <v>9</v>
      </c>
      <c r="I4" s="48">
        <f>G4-H4</f>
        <v>2</v>
      </c>
      <c r="J4" s="49">
        <f>F4*G4</f>
        <v>9713</v>
      </c>
      <c r="K4" s="49">
        <f>F4*H4</f>
        <v>7947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x14ac:dyDescent="0.25">
      <c r="A5" s="95"/>
      <c r="B5" s="93"/>
      <c r="C5" s="55">
        <v>2</v>
      </c>
      <c r="D5" s="56" t="s">
        <v>51</v>
      </c>
      <c r="E5" s="59" t="s">
        <v>58</v>
      </c>
      <c r="F5" s="61">
        <v>883</v>
      </c>
      <c r="G5" s="60">
        <f>REITORIA_PROEX!G5</f>
        <v>22</v>
      </c>
      <c r="H5" s="47">
        <f>REITORIA_PROEX!G5-REITORIA_PROEX!H5</f>
        <v>9</v>
      </c>
      <c r="I5" s="48">
        <f t="shared" ref="I5:I26" si="0">G5-H5</f>
        <v>13</v>
      </c>
      <c r="J5" s="49">
        <f t="shared" ref="J5:J27" si="1">F5*G5</f>
        <v>19426</v>
      </c>
      <c r="K5" s="49">
        <f t="shared" ref="K5:K27" si="2">F5*H5</f>
        <v>7947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22.5" customHeight="1" x14ac:dyDescent="0.25">
      <c r="A6" s="95"/>
      <c r="B6" s="93"/>
      <c r="C6" s="55">
        <v>3</v>
      </c>
      <c r="D6" s="56" t="s">
        <v>52</v>
      </c>
      <c r="E6" s="59" t="s">
        <v>58</v>
      </c>
      <c r="F6" s="61">
        <v>1204</v>
      </c>
      <c r="G6" s="60">
        <f>REITORIA_PROEX!G6</f>
        <v>11</v>
      </c>
      <c r="H6" s="47">
        <f>REITORIA_PROEX!G6-REITORIA_PROEX!H6</f>
        <v>10</v>
      </c>
      <c r="I6" s="48">
        <f t="shared" si="0"/>
        <v>1</v>
      </c>
      <c r="J6" s="49">
        <f t="shared" si="1"/>
        <v>13244</v>
      </c>
      <c r="K6" s="49">
        <f t="shared" si="2"/>
        <v>12040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2.5" customHeight="1" x14ac:dyDescent="0.25">
      <c r="A7" s="95"/>
      <c r="B7" s="93"/>
      <c r="C7" s="55">
        <v>4</v>
      </c>
      <c r="D7" s="57" t="s">
        <v>38</v>
      </c>
      <c r="E7" s="59" t="s">
        <v>58</v>
      </c>
      <c r="F7" s="61">
        <v>4015</v>
      </c>
      <c r="G7" s="60">
        <f>REITORIA_PROEX!G7</f>
        <v>2</v>
      </c>
      <c r="H7" s="47">
        <f>REITORIA_PROEX!G7-REITORIA_PROEX!H7</f>
        <v>2</v>
      </c>
      <c r="I7" s="48">
        <f t="shared" si="0"/>
        <v>0</v>
      </c>
      <c r="J7" s="49">
        <f t="shared" si="1"/>
        <v>8030</v>
      </c>
      <c r="K7" s="49">
        <f t="shared" si="2"/>
        <v>8030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25.5" x14ac:dyDescent="0.25">
      <c r="A8" s="95"/>
      <c r="B8" s="93"/>
      <c r="C8" s="55">
        <v>5</v>
      </c>
      <c r="D8" s="56" t="s">
        <v>53</v>
      </c>
      <c r="E8" s="59" t="s">
        <v>58</v>
      </c>
      <c r="F8" s="61">
        <v>1324</v>
      </c>
      <c r="G8" s="60">
        <f>REITORIA_PROEX!G8</f>
        <v>16</v>
      </c>
      <c r="H8" s="47">
        <f>REITORIA_PROEX!G8-REITORIA_PROEX!H8</f>
        <v>13</v>
      </c>
      <c r="I8" s="48">
        <f t="shared" si="0"/>
        <v>3</v>
      </c>
      <c r="J8" s="49">
        <f t="shared" si="1"/>
        <v>21184</v>
      </c>
      <c r="K8" s="49">
        <f t="shared" si="2"/>
        <v>17212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25.5" x14ac:dyDescent="0.25">
      <c r="A9" s="95"/>
      <c r="B9" s="93"/>
      <c r="C9" s="55">
        <v>6</v>
      </c>
      <c r="D9" s="56" t="s">
        <v>54</v>
      </c>
      <c r="E9" s="59" t="s">
        <v>58</v>
      </c>
      <c r="F9" s="61">
        <v>1766.5</v>
      </c>
      <c r="G9" s="60">
        <f>REITORIA_PROEX!G9</f>
        <v>20</v>
      </c>
      <c r="H9" s="47">
        <f>REITORIA_PROEX!G9-REITORIA_PROEX!H9</f>
        <v>8</v>
      </c>
      <c r="I9" s="48">
        <f t="shared" si="0"/>
        <v>12</v>
      </c>
      <c r="J9" s="49">
        <f t="shared" si="1"/>
        <v>35330</v>
      </c>
      <c r="K9" s="49">
        <f t="shared" si="2"/>
        <v>14132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25.5" x14ac:dyDescent="0.25">
      <c r="A10" s="95"/>
      <c r="B10" s="93"/>
      <c r="C10" s="55">
        <v>7</v>
      </c>
      <c r="D10" s="56" t="s">
        <v>55</v>
      </c>
      <c r="E10" s="59" t="s">
        <v>58</v>
      </c>
      <c r="F10" s="61">
        <v>2569</v>
      </c>
      <c r="G10" s="60">
        <f>REITORIA_PROEX!G10</f>
        <v>6</v>
      </c>
      <c r="H10" s="47">
        <f>REITORIA_PROEX!G10-REITORIA_PROEX!H10</f>
        <v>1</v>
      </c>
      <c r="I10" s="48">
        <f t="shared" si="0"/>
        <v>5</v>
      </c>
      <c r="J10" s="49">
        <f t="shared" si="1"/>
        <v>15414</v>
      </c>
      <c r="K10" s="49">
        <f t="shared" si="2"/>
        <v>2569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25.5" x14ac:dyDescent="0.25">
      <c r="A11" s="95"/>
      <c r="B11" s="93"/>
      <c r="C11" s="55">
        <v>8</v>
      </c>
      <c r="D11" s="56" t="s">
        <v>56</v>
      </c>
      <c r="E11" s="59" t="s">
        <v>58</v>
      </c>
      <c r="F11" s="61">
        <v>883</v>
      </c>
      <c r="G11" s="60">
        <f>REITORIA_PROEX!G11</f>
        <v>6</v>
      </c>
      <c r="H11" s="47">
        <f>REITORIA_PROEX!G11-REITORIA_PROEX!H11</f>
        <v>3</v>
      </c>
      <c r="I11" s="48">
        <f t="shared" si="0"/>
        <v>3</v>
      </c>
      <c r="J11" s="49">
        <f t="shared" si="1"/>
        <v>5298</v>
      </c>
      <c r="K11" s="49">
        <f t="shared" si="2"/>
        <v>2649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25.5" x14ac:dyDescent="0.25">
      <c r="A12" s="95"/>
      <c r="B12" s="93"/>
      <c r="C12" s="55">
        <v>9</v>
      </c>
      <c r="D12" s="56" t="s">
        <v>57</v>
      </c>
      <c r="E12" s="59" t="s">
        <v>58</v>
      </c>
      <c r="F12" s="61">
        <v>1686</v>
      </c>
      <c r="G12" s="60">
        <f>REITORIA_PROEX!G12</f>
        <v>13</v>
      </c>
      <c r="H12" s="47">
        <f>REITORIA_PROEX!G12-REITORIA_PROEX!H12</f>
        <v>4</v>
      </c>
      <c r="I12" s="48">
        <f t="shared" si="0"/>
        <v>9</v>
      </c>
      <c r="J12" s="49">
        <f t="shared" si="1"/>
        <v>21918</v>
      </c>
      <c r="K12" s="49">
        <f t="shared" si="2"/>
        <v>6744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x14ac:dyDescent="0.25">
      <c r="A13" s="95"/>
      <c r="B13" s="93"/>
      <c r="C13" s="55">
        <v>10</v>
      </c>
      <c r="D13" s="57" t="s">
        <v>39</v>
      </c>
      <c r="E13" s="59" t="s">
        <v>58</v>
      </c>
      <c r="F13" s="61">
        <v>481</v>
      </c>
      <c r="G13" s="60">
        <f>REITORIA_PROEX!G13</f>
        <v>8</v>
      </c>
      <c r="H13" s="47">
        <f>REITORIA_PROEX!G13-REITORIA_PROEX!H13</f>
        <v>3</v>
      </c>
      <c r="I13" s="48">
        <f t="shared" si="0"/>
        <v>5</v>
      </c>
      <c r="J13" s="49">
        <f t="shared" si="1"/>
        <v>3848</v>
      </c>
      <c r="K13" s="49">
        <f t="shared" si="2"/>
        <v>1443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x14ac:dyDescent="0.25">
      <c r="A14" s="95"/>
      <c r="B14" s="93"/>
      <c r="C14" s="55">
        <v>11</v>
      </c>
      <c r="D14" s="58" t="s">
        <v>64</v>
      </c>
      <c r="E14" s="59" t="s">
        <v>58</v>
      </c>
      <c r="F14" s="61">
        <v>337</v>
      </c>
      <c r="G14" s="60">
        <f>REITORIA_PROEX!G14</f>
        <v>6</v>
      </c>
      <c r="H14" s="47">
        <f>REITORIA_PROEX!G14-REITORIA_PROEX!H14</f>
        <v>5</v>
      </c>
      <c r="I14" s="48">
        <f t="shared" si="0"/>
        <v>1</v>
      </c>
      <c r="J14" s="49">
        <f t="shared" si="1"/>
        <v>2022</v>
      </c>
      <c r="K14" s="49">
        <f t="shared" si="2"/>
        <v>1685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x14ac:dyDescent="0.25">
      <c r="A15" s="95"/>
      <c r="B15" s="93"/>
      <c r="C15" s="55">
        <v>12</v>
      </c>
      <c r="D15" s="46" t="s">
        <v>65</v>
      </c>
      <c r="E15" s="59" t="s">
        <v>58</v>
      </c>
      <c r="F15" s="61">
        <v>658</v>
      </c>
      <c r="G15" s="60">
        <f>REITORIA_PROEX!G15</f>
        <v>19</v>
      </c>
      <c r="H15" s="47">
        <f>REITORIA_PROEX!G15-REITORIA_PROEX!H15</f>
        <v>18</v>
      </c>
      <c r="I15" s="48">
        <f t="shared" si="0"/>
        <v>1</v>
      </c>
      <c r="J15" s="49">
        <f t="shared" si="1"/>
        <v>12502</v>
      </c>
      <c r="K15" s="49">
        <f t="shared" si="2"/>
        <v>11844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x14ac:dyDescent="0.25">
      <c r="A16" s="95"/>
      <c r="B16" s="93"/>
      <c r="C16" s="55">
        <v>13</v>
      </c>
      <c r="D16" s="46" t="s">
        <v>40</v>
      </c>
      <c r="E16" s="59" t="s">
        <v>58</v>
      </c>
      <c r="F16" s="61">
        <v>9234</v>
      </c>
      <c r="G16" s="60">
        <f>REITORIA_PROEX!G16</f>
        <v>2</v>
      </c>
      <c r="H16" s="47">
        <f>REITORIA_PROEX!G16-REITORIA_PROEX!H16</f>
        <v>0</v>
      </c>
      <c r="I16" s="48">
        <f t="shared" si="0"/>
        <v>2</v>
      </c>
      <c r="J16" s="49">
        <f t="shared" si="1"/>
        <v>18468</v>
      </c>
      <c r="K16" s="49">
        <f t="shared" si="2"/>
        <v>0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x14ac:dyDescent="0.25">
      <c r="A17" s="95"/>
      <c r="B17" s="93"/>
      <c r="C17" s="55">
        <v>14</v>
      </c>
      <c r="D17" s="57" t="s">
        <v>66</v>
      </c>
      <c r="E17" s="59" t="s">
        <v>58</v>
      </c>
      <c r="F17" s="61">
        <v>2168</v>
      </c>
      <c r="G17" s="60">
        <f>REITORIA_PROEX!G17</f>
        <v>4</v>
      </c>
      <c r="H17" s="47">
        <f>REITORIA_PROEX!G17-REITORIA_PROEX!H17</f>
        <v>2</v>
      </c>
      <c r="I17" s="48">
        <f t="shared" si="0"/>
        <v>2</v>
      </c>
      <c r="J17" s="49">
        <f t="shared" si="1"/>
        <v>8672</v>
      </c>
      <c r="K17" s="49">
        <f t="shared" si="2"/>
        <v>4336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x14ac:dyDescent="0.25">
      <c r="A18" s="95"/>
      <c r="B18" s="93"/>
      <c r="C18" s="55">
        <v>15</v>
      </c>
      <c r="D18" s="46" t="s">
        <v>41</v>
      </c>
      <c r="E18" s="59" t="s">
        <v>58</v>
      </c>
      <c r="F18" s="61">
        <v>2489</v>
      </c>
      <c r="G18" s="60">
        <f>REITORIA_PROEX!G18</f>
        <v>2</v>
      </c>
      <c r="H18" s="47">
        <f>REITORIA_PROEX!G18-REITORIA_PROEX!H18</f>
        <v>2</v>
      </c>
      <c r="I18" s="48">
        <f t="shared" si="0"/>
        <v>0</v>
      </c>
      <c r="J18" s="49">
        <f t="shared" si="1"/>
        <v>4978</v>
      </c>
      <c r="K18" s="49">
        <f t="shared" si="2"/>
        <v>4978</v>
      </c>
      <c r="L18" s="19"/>
      <c r="V18" s="16"/>
      <c r="W18" s="16"/>
      <c r="X18" s="16"/>
    </row>
    <row r="19" spans="1:24" x14ac:dyDescent="0.25">
      <c r="A19" s="95"/>
      <c r="B19" s="93"/>
      <c r="C19" s="55">
        <v>16</v>
      </c>
      <c r="D19" s="57" t="s">
        <v>67</v>
      </c>
      <c r="E19" s="59" t="s">
        <v>58</v>
      </c>
      <c r="F19" s="61">
        <v>762</v>
      </c>
      <c r="G19" s="60">
        <f>REITORIA_PROEX!G19</f>
        <v>10</v>
      </c>
      <c r="H19" s="47">
        <f>REITORIA_PROEX!G19-REITORIA_PROEX!H19</f>
        <v>4</v>
      </c>
      <c r="I19" s="48">
        <f t="shared" si="0"/>
        <v>6</v>
      </c>
      <c r="J19" s="49">
        <f t="shared" si="1"/>
        <v>7620</v>
      </c>
      <c r="K19" s="49">
        <f t="shared" si="2"/>
        <v>3048</v>
      </c>
    </row>
    <row r="20" spans="1:24" x14ac:dyDescent="0.25">
      <c r="A20" s="95"/>
      <c r="B20" s="93"/>
      <c r="C20" s="55">
        <v>17</v>
      </c>
      <c r="D20" s="57" t="s">
        <v>42</v>
      </c>
      <c r="E20" s="59" t="s">
        <v>58</v>
      </c>
      <c r="F20" s="61">
        <v>1284</v>
      </c>
      <c r="G20" s="60">
        <f>REITORIA_PROEX!G20</f>
        <v>1</v>
      </c>
      <c r="H20" s="47">
        <f>REITORIA_PROEX!G20-REITORIA_PROEX!H20</f>
        <v>1</v>
      </c>
      <c r="I20" s="48">
        <f t="shared" si="0"/>
        <v>0</v>
      </c>
      <c r="J20" s="49">
        <f t="shared" si="1"/>
        <v>1284</v>
      </c>
      <c r="K20" s="49">
        <f t="shared" si="2"/>
        <v>1284</v>
      </c>
    </row>
    <row r="21" spans="1:24" ht="15.75" customHeight="1" x14ac:dyDescent="0.25">
      <c r="A21" s="95"/>
      <c r="B21" s="93"/>
      <c r="C21" s="55">
        <v>18</v>
      </c>
      <c r="D21" s="57" t="s">
        <v>43</v>
      </c>
      <c r="E21" s="59" t="s">
        <v>58</v>
      </c>
      <c r="F21" s="61">
        <v>1445</v>
      </c>
      <c r="G21" s="60">
        <f>REITORIA_PROEX!G21</f>
        <v>2</v>
      </c>
      <c r="H21" s="47">
        <f>REITORIA_PROEX!G21-REITORIA_PROEX!H21</f>
        <v>2</v>
      </c>
      <c r="I21" s="48">
        <f t="shared" si="0"/>
        <v>0</v>
      </c>
      <c r="J21" s="49">
        <f t="shared" si="1"/>
        <v>2890</v>
      </c>
      <c r="K21" s="49">
        <f t="shared" si="2"/>
        <v>2890</v>
      </c>
    </row>
    <row r="22" spans="1:24" x14ac:dyDescent="0.25">
      <c r="A22" s="95"/>
      <c r="B22" s="93"/>
      <c r="C22" s="55">
        <v>19</v>
      </c>
      <c r="D22" s="57" t="s">
        <v>44</v>
      </c>
      <c r="E22" s="59" t="s">
        <v>58</v>
      </c>
      <c r="F22" s="61">
        <v>2.1</v>
      </c>
      <c r="G22" s="60">
        <f>REITORIA_PROEX!G22</f>
        <v>600</v>
      </c>
      <c r="H22" s="47">
        <f>REITORIA_PROEX!G22-REITORIA_PROEX!H22</f>
        <v>0</v>
      </c>
      <c r="I22" s="48">
        <f t="shared" si="0"/>
        <v>600</v>
      </c>
      <c r="J22" s="49">
        <f t="shared" si="1"/>
        <v>1260</v>
      </c>
      <c r="K22" s="49">
        <f t="shared" si="2"/>
        <v>0</v>
      </c>
    </row>
    <row r="23" spans="1:24" x14ac:dyDescent="0.25">
      <c r="A23" s="95"/>
      <c r="B23" s="93"/>
      <c r="C23" s="55">
        <v>20</v>
      </c>
      <c r="D23" s="58" t="s">
        <v>45</v>
      </c>
      <c r="E23" s="59" t="s">
        <v>58</v>
      </c>
      <c r="F23" s="61">
        <v>5.3</v>
      </c>
      <c r="G23" s="60">
        <f>REITORIA_PROEX!G23</f>
        <v>187</v>
      </c>
      <c r="H23" s="47">
        <f>REITORIA_PROEX!G23-REITORIA_PROEX!H23</f>
        <v>120</v>
      </c>
      <c r="I23" s="48">
        <f t="shared" si="0"/>
        <v>67</v>
      </c>
      <c r="J23" s="49">
        <f t="shared" si="1"/>
        <v>991.1</v>
      </c>
      <c r="K23" s="49">
        <f t="shared" si="2"/>
        <v>636</v>
      </c>
    </row>
    <row r="24" spans="1:24" x14ac:dyDescent="0.25">
      <c r="A24" s="95"/>
      <c r="B24" s="93"/>
      <c r="C24" s="55">
        <v>21</v>
      </c>
      <c r="D24" s="58" t="s">
        <v>46</v>
      </c>
      <c r="E24" s="59" t="s">
        <v>58</v>
      </c>
      <c r="F24" s="61">
        <v>1124</v>
      </c>
      <c r="G24" s="60">
        <f>REITORIA_PROEX!G24</f>
        <v>6</v>
      </c>
      <c r="H24" s="47">
        <f>REITORIA_PROEX!G24-REITORIA_PROEX!H24</f>
        <v>2</v>
      </c>
      <c r="I24" s="48">
        <f t="shared" si="0"/>
        <v>4</v>
      </c>
      <c r="J24" s="49">
        <f t="shared" si="1"/>
        <v>6744</v>
      </c>
      <c r="K24" s="49">
        <f t="shared" si="2"/>
        <v>2248</v>
      </c>
    </row>
    <row r="25" spans="1:24" x14ac:dyDescent="0.25">
      <c r="A25" s="95"/>
      <c r="B25" s="93"/>
      <c r="C25" s="55">
        <v>22</v>
      </c>
      <c r="D25" s="57" t="s">
        <v>47</v>
      </c>
      <c r="E25" s="59" t="s">
        <v>58</v>
      </c>
      <c r="F25" s="61">
        <v>2087</v>
      </c>
      <c r="G25" s="60">
        <f>REITORIA_PROEX!G25</f>
        <v>2</v>
      </c>
      <c r="H25" s="47">
        <f>REITORIA_PROEX!G25-REITORIA_PROEX!H25</f>
        <v>1</v>
      </c>
      <c r="I25" s="48">
        <f t="shared" si="0"/>
        <v>1</v>
      </c>
      <c r="J25" s="49">
        <f t="shared" si="1"/>
        <v>4174</v>
      </c>
      <c r="K25" s="49">
        <f t="shared" si="2"/>
        <v>2087</v>
      </c>
    </row>
    <row r="26" spans="1:24" ht="30" x14ac:dyDescent="0.25">
      <c r="A26" s="95"/>
      <c r="B26" s="93"/>
      <c r="C26" s="55">
        <v>23</v>
      </c>
      <c r="D26" s="57" t="s">
        <v>48</v>
      </c>
      <c r="E26" s="59" t="s">
        <v>58</v>
      </c>
      <c r="F26" s="61">
        <v>3372</v>
      </c>
      <c r="G26" s="60">
        <f>REITORIA_PROEX!G26</f>
        <v>4</v>
      </c>
      <c r="H26" s="47">
        <f>REITORIA_PROEX!G26-REITORIA_PROEX!H26</f>
        <v>1</v>
      </c>
      <c r="I26" s="48">
        <f t="shared" si="0"/>
        <v>3</v>
      </c>
      <c r="J26" s="49">
        <f t="shared" si="1"/>
        <v>13488</v>
      </c>
      <c r="K26" s="49">
        <f t="shared" si="2"/>
        <v>3372</v>
      </c>
    </row>
    <row r="27" spans="1:24" x14ac:dyDescent="0.25">
      <c r="A27" s="95"/>
      <c r="B27" s="93"/>
      <c r="C27" s="55">
        <v>24</v>
      </c>
      <c r="D27" s="46" t="s">
        <v>49</v>
      </c>
      <c r="E27" s="59" t="s">
        <v>58</v>
      </c>
      <c r="F27" s="61">
        <v>2489</v>
      </c>
      <c r="G27" s="60">
        <f>REITORIA_PROEX!G27</f>
        <v>3</v>
      </c>
      <c r="H27" s="47">
        <f>REITORIA_PROEX!G27-REITORIA_PROEX!H27</f>
        <v>3</v>
      </c>
      <c r="I27" s="48">
        <f>G27-H27</f>
        <v>0</v>
      </c>
      <c r="J27" s="49">
        <f t="shared" si="1"/>
        <v>7467</v>
      </c>
      <c r="K27" s="49">
        <f t="shared" si="2"/>
        <v>7467</v>
      </c>
    </row>
    <row r="28" spans="1:24" x14ac:dyDescent="0.25">
      <c r="A28" s="95"/>
      <c r="B28" s="93"/>
      <c r="C28" s="55">
        <v>25</v>
      </c>
      <c r="D28" s="46" t="s">
        <v>68</v>
      </c>
      <c r="E28" s="59" t="s">
        <v>58</v>
      </c>
      <c r="F28" s="61">
        <v>2409</v>
      </c>
      <c r="G28" s="60">
        <f>REITORIA_PROEX!G28</f>
        <v>24</v>
      </c>
      <c r="H28" s="47">
        <f>REITORIA_PROEX!G28-REITORIA_PROEX!H28</f>
        <v>3</v>
      </c>
      <c r="I28" s="48">
        <f>G28-H28</f>
        <v>21</v>
      </c>
      <c r="J28" s="49">
        <f t="shared" ref="J28" si="3">F28*G28</f>
        <v>57816</v>
      </c>
      <c r="K28" s="49">
        <f t="shared" ref="K28" si="4">F28*H28</f>
        <v>7227</v>
      </c>
    </row>
    <row r="29" spans="1:24" ht="30" x14ac:dyDescent="0.25">
      <c r="D29" s="1" t="s">
        <v>59</v>
      </c>
      <c r="J29" s="50">
        <f>SUM(J4:J28)</f>
        <v>303781.09999999998</v>
      </c>
      <c r="K29" s="50">
        <f>SUM(K4:K27)</f>
        <v>126588</v>
      </c>
    </row>
    <row r="31" spans="1:24" ht="46.5" customHeight="1" x14ac:dyDescent="0.25"/>
    <row r="32" spans="1:24" ht="15.75" customHeight="1" x14ac:dyDescent="0.25">
      <c r="G32" s="99" t="s">
        <v>69</v>
      </c>
      <c r="H32" s="100"/>
      <c r="I32" s="100"/>
      <c r="J32" s="100"/>
      <c r="K32" s="101"/>
    </row>
    <row r="33" spans="7:11" ht="15.75" x14ac:dyDescent="0.25">
      <c r="G33" s="102" t="s">
        <v>60</v>
      </c>
      <c r="H33" s="102"/>
      <c r="I33" s="102"/>
      <c r="J33" s="102"/>
      <c r="K33" s="102"/>
    </row>
    <row r="34" spans="7:11" ht="45" customHeight="1" x14ac:dyDescent="0.25">
      <c r="G34" s="96" t="s">
        <v>62</v>
      </c>
      <c r="H34" s="97"/>
      <c r="I34" s="97"/>
      <c r="J34" s="97"/>
      <c r="K34" s="98"/>
    </row>
    <row r="35" spans="7:11" ht="15.75" x14ac:dyDescent="0.25">
      <c r="G35" s="25" t="s">
        <v>27</v>
      </c>
      <c r="H35" s="26"/>
      <c r="I35" s="26"/>
      <c r="J35" s="34"/>
      <c r="K35" s="21">
        <f>J29</f>
        <v>303781.09999999998</v>
      </c>
    </row>
    <row r="36" spans="7:11" ht="15.75" x14ac:dyDescent="0.25">
      <c r="G36" s="27" t="s">
        <v>28</v>
      </c>
      <c r="H36" s="28"/>
      <c r="I36" s="28"/>
      <c r="J36" s="35"/>
      <c r="K36" s="22">
        <f>K29</f>
        <v>126588</v>
      </c>
    </row>
    <row r="37" spans="7:11" ht="15.75" x14ac:dyDescent="0.25">
      <c r="G37" s="27" t="s">
        <v>29</v>
      </c>
      <c r="H37" s="28"/>
      <c r="I37" s="28"/>
      <c r="J37" s="35"/>
      <c r="K37" s="24"/>
    </row>
    <row r="38" spans="7:11" ht="15.75" x14ac:dyDescent="0.25">
      <c r="G38" s="29" t="s">
        <v>30</v>
      </c>
      <c r="H38" s="30"/>
      <c r="I38" s="30"/>
      <c r="J38" s="36"/>
      <c r="K38" s="23">
        <f>K36/K35</f>
        <v>0.41670795187719056</v>
      </c>
    </row>
    <row r="39" spans="7:11" ht="15.75" x14ac:dyDescent="0.25">
      <c r="G39" s="31" t="s">
        <v>76</v>
      </c>
      <c r="H39" s="32"/>
      <c r="I39" s="32"/>
      <c r="J39" s="37"/>
      <c r="K39" s="33"/>
    </row>
  </sheetData>
  <mergeCells count="9">
    <mergeCell ref="G34:K34"/>
    <mergeCell ref="G32:K32"/>
    <mergeCell ref="G33:K33"/>
    <mergeCell ref="A1:C1"/>
    <mergeCell ref="D1:F1"/>
    <mergeCell ref="G1:K1"/>
    <mergeCell ref="A2:K2"/>
    <mergeCell ref="A4:A28"/>
    <mergeCell ref="B4:B2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3" customWidth="1"/>
    <col min="2" max="2" width="6.85546875" style="3" customWidth="1"/>
    <col min="3" max="3" width="31" style="3" customWidth="1"/>
    <col min="4" max="4" width="8.5703125" style="3" bestFit="1" customWidth="1"/>
    <col min="5" max="5" width="9.5703125" style="3" customWidth="1"/>
    <col min="6" max="6" width="14.7109375" style="3" customWidth="1"/>
    <col min="7" max="7" width="16" style="3" customWidth="1"/>
    <col min="8" max="8" width="11.140625" style="3" customWidth="1"/>
    <col min="9" max="16384" width="9.140625" style="3"/>
  </cols>
  <sheetData>
    <row r="1" spans="1:8" ht="20.25" customHeight="1" x14ac:dyDescent="0.2">
      <c r="A1" s="110" t="s">
        <v>7</v>
      </c>
      <c r="B1" s="110"/>
      <c r="C1" s="110"/>
      <c r="D1" s="110"/>
      <c r="E1" s="110"/>
      <c r="F1" s="110"/>
      <c r="G1" s="110"/>
      <c r="H1" s="110"/>
    </row>
    <row r="2" spans="1:8" ht="20.25" x14ac:dyDescent="0.2">
      <c r="B2" s="4"/>
    </row>
    <row r="3" spans="1:8" ht="47.25" customHeight="1" x14ac:dyDescent="0.2">
      <c r="A3" s="111" t="s">
        <v>8</v>
      </c>
      <c r="B3" s="111"/>
      <c r="C3" s="111"/>
      <c r="D3" s="111"/>
      <c r="E3" s="111"/>
      <c r="F3" s="111"/>
      <c r="G3" s="111"/>
      <c r="H3" s="111"/>
    </row>
    <row r="4" spans="1:8" ht="35.25" customHeight="1" x14ac:dyDescent="0.2">
      <c r="B4" s="5"/>
    </row>
    <row r="5" spans="1:8" ht="15" customHeight="1" x14ac:dyDescent="0.2">
      <c r="A5" s="112" t="s">
        <v>9</v>
      </c>
      <c r="B5" s="112"/>
      <c r="C5" s="112"/>
      <c r="D5" s="112"/>
      <c r="E5" s="112"/>
      <c r="F5" s="112"/>
      <c r="G5" s="112"/>
      <c r="H5" s="112"/>
    </row>
    <row r="6" spans="1:8" ht="15" customHeight="1" x14ac:dyDescent="0.2">
      <c r="A6" s="112" t="s">
        <v>10</v>
      </c>
      <c r="B6" s="112"/>
      <c r="C6" s="112"/>
      <c r="D6" s="112"/>
      <c r="E6" s="112"/>
      <c r="F6" s="112"/>
      <c r="G6" s="112"/>
      <c r="H6" s="112"/>
    </row>
    <row r="7" spans="1:8" ht="15" customHeight="1" x14ac:dyDescent="0.2">
      <c r="A7" s="112" t="s">
        <v>11</v>
      </c>
      <c r="B7" s="112"/>
      <c r="C7" s="112"/>
      <c r="D7" s="112"/>
      <c r="E7" s="112"/>
      <c r="F7" s="112"/>
      <c r="G7" s="112"/>
      <c r="H7" s="112"/>
    </row>
    <row r="8" spans="1:8" ht="15" customHeight="1" x14ac:dyDescent="0.2">
      <c r="A8" s="112" t="s">
        <v>12</v>
      </c>
      <c r="B8" s="112"/>
      <c r="C8" s="112"/>
      <c r="D8" s="112"/>
      <c r="E8" s="112"/>
      <c r="F8" s="112"/>
      <c r="G8" s="112"/>
      <c r="H8" s="112"/>
    </row>
    <row r="9" spans="1:8" ht="30" customHeight="1" x14ac:dyDescent="0.2">
      <c r="B9" s="6"/>
    </row>
    <row r="10" spans="1:8" ht="105" customHeight="1" x14ac:dyDescent="0.2">
      <c r="A10" s="113" t="s">
        <v>13</v>
      </c>
      <c r="B10" s="113"/>
      <c r="C10" s="113"/>
      <c r="D10" s="113"/>
      <c r="E10" s="113"/>
      <c r="F10" s="113"/>
      <c r="G10" s="113"/>
      <c r="H10" s="113"/>
    </row>
    <row r="11" spans="1:8" ht="15.75" thickBot="1" x14ac:dyDescent="0.25">
      <c r="B11" s="7"/>
    </row>
    <row r="12" spans="1:8" ht="48.75" thickBot="1" x14ac:dyDescent="0.25">
      <c r="A12" s="8" t="s">
        <v>6</v>
      </c>
      <c r="B12" s="8" t="s">
        <v>4</v>
      </c>
      <c r="C12" s="9" t="s">
        <v>14</v>
      </c>
      <c r="D12" s="9" t="s">
        <v>5</v>
      </c>
      <c r="E12" s="9" t="s">
        <v>15</v>
      </c>
      <c r="F12" s="9" t="s">
        <v>16</v>
      </c>
      <c r="G12" s="9" t="s">
        <v>17</v>
      </c>
      <c r="H12" s="9" t="s">
        <v>18</v>
      </c>
    </row>
    <row r="13" spans="1:8" ht="15.75" thickBot="1" x14ac:dyDescent="0.25">
      <c r="A13" s="10"/>
      <c r="B13" s="10"/>
      <c r="C13" s="11"/>
      <c r="D13" s="11"/>
      <c r="E13" s="11"/>
      <c r="F13" s="11"/>
      <c r="G13" s="11"/>
      <c r="H13" s="11"/>
    </row>
    <row r="14" spans="1:8" ht="15.75" thickBot="1" x14ac:dyDescent="0.25">
      <c r="A14" s="10"/>
      <c r="B14" s="10"/>
      <c r="C14" s="11"/>
      <c r="D14" s="11"/>
      <c r="E14" s="11"/>
      <c r="F14" s="11"/>
      <c r="G14" s="11"/>
      <c r="H14" s="11"/>
    </row>
    <row r="15" spans="1:8" ht="15.75" thickBot="1" x14ac:dyDescent="0.25">
      <c r="A15" s="10"/>
      <c r="B15" s="10"/>
      <c r="C15" s="11"/>
      <c r="D15" s="11"/>
      <c r="E15" s="11"/>
      <c r="F15" s="11"/>
      <c r="G15" s="11"/>
      <c r="H15" s="11"/>
    </row>
    <row r="16" spans="1:8" ht="15.75" thickBot="1" x14ac:dyDescent="0.25">
      <c r="A16" s="10"/>
      <c r="B16" s="10"/>
      <c r="C16" s="11"/>
      <c r="D16" s="11"/>
      <c r="E16" s="11"/>
      <c r="F16" s="11"/>
      <c r="G16" s="11"/>
      <c r="H16" s="11"/>
    </row>
    <row r="17" spans="1:8" ht="15.75" thickBot="1" x14ac:dyDescent="0.25">
      <c r="A17" s="12"/>
      <c r="B17" s="12"/>
      <c r="C17" s="13"/>
      <c r="D17" s="13"/>
      <c r="E17" s="13"/>
      <c r="F17" s="13"/>
      <c r="G17" s="13"/>
      <c r="H17" s="13"/>
    </row>
    <row r="18" spans="1:8" ht="42" customHeight="1" x14ac:dyDescent="0.2">
      <c r="B18" s="14"/>
      <c r="C18" s="15"/>
      <c r="D18" s="15"/>
      <c r="E18" s="15"/>
      <c r="F18" s="15"/>
      <c r="G18" s="15"/>
      <c r="H18" s="15"/>
    </row>
    <row r="19" spans="1:8" ht="15" customHeight="1" x14ac:dyDescent="0.2">
      <c r="A19" s="114" t="s">
        <v>19</v>
      </c>
      <c r="B19" s="114"/>
      <c r="C19" s="114"/>
      <c r="D19" s="114"/>
      <c r="E19" s="114"/>
      <c r="F19" s="114"/>
      <c r="G19" s="114"/>
      <c r="H19" s="114"/>
    </row>
    <row r="20" spans="1:8" ht="14.25" x14ac:dyDescent="0.2">
      <c r="A20" s="115" t="s">
        <v>20</v>
      </c>
      <c r="B20" s="115"/>
      <c r="C20" s="115"/>
      <c r="D20" s="115"/>
      <c r="E20" s="115"/>
      <c r="F20" s="115"/>
      <c r="G20" s="115"/>
      <c r="H20" s="115"/>
    </row>
    <row r="21" spans="1:8" ht="15" x14ac:dyDescent="0.2">
      <c r="B21" s="7"/>
    </row>
    <row r="22" spans="1:8" ht="15" x14ac:dyDescent="0.2">
      <c r="B22" s="7"/>
    </row>
    <row r="23" spans="1:8" ht="15" x14ac:dyDescent="0.2">
      <c r="B23" s="7"/>
    </row>
    <row r="24" spans="1:8" ht="15" customHeight="1" x14ac:dyDescent="0.2">
      <c r="A24" s="116" t="s">
        <v>21</v>
      </c>
      <c r="B24" s="116"/>
      <c r="C24" s="116"/>
      <c r="D24" s="116"/>
      <c r="E24" s="116"/>
      <c r="F24" s="116"/>
      <c r="G24" s="116"/>
      <c r="H24" s="116"/>
    </row>
    <row r="25" spans="1:8" ht="15" customHeight="1" x14ac:dyDescent="0.2">
      <c r="A25" s="116" t="s">
        <v>22</v>
      </c>
      <c r="B25" s="116"/>
      <c r="C25" s="116"/>
      <c r="D25" s="116"/>
      <c r="E25" s="116"/>
      <c r="F25" s="116"/>
      <c r="G25" s="116"/>
      <c r="H25" s="116"/>
    </row>
    <row r="26" spans="1:8" ht="15" customHeight="1" x14ac:dyDescent="0.2">
      <c r="A26" s="109" t="s">
        <v>23</v>
      </c>
      <c r="B26" s="109"/>
      <c r="C26" s="109"/>
      <c r="D26" s="109"/>
      <c r="E26" s="109"/>
      <c r="F26" s="109"/>
      <c r="G26" s="109"/>
      <c r="H26" s="109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aditivo </vt:lpstr>
      <vt:lpstr>REITORIA_PROEX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2018-05-11T17:15:08Z</dcterms:modified>
</cp:coreProperties>
</file>