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320.2017 - UDESC  - Gêneros Alimentícios SRP  SGPe 1749.2017 - VIG 25.06.18\"/>
    </mc:Choice>
  </mc:AlternateContent>
  <bookViews>
    <workbookView xWindow="0" yWindow="0" windowWidth="21600" windowHeight="9135" tabRatio="857" activeTab="9"/>
  </bookViews>
  <sheets>
    <sheet name="Reitoria" sheetId="75" r:id="rId1"/>
    <sheet name="ESAG" sheetId="105" r:id="rId2"/>
    <sheet name="CEAD" sheetId="108" r:id="rId3"/>
    <sheet name="CEART" sheetId="106" r:id="rId4"/>
    <sheet name="FAED" sheetId="107" r:id="rId5"/>
    <sheet name="CEFID" sheetId="109" r:id="rId6"/>
    <sheet name="CESFI" sheetId="111" r:id="rId7"/>
    <sheet name="CERES" sheetId="110" r:id="rId8"/>
    <sheet name="CEAVI" sheetId="115" r:id="rId9"/>
    <sheet name="GESTOR" sheetId="91" r:id="rId10"/>
    <sheet name="Modelo Anexo II IN 002_2014" sheetId="77" r:id="rId11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K5" i="91" l="1"/>
  <c r="K6" i="91"/>
  <c r="K7" i="91"/>
  <c r="K8" i="91"/>
  <c r="K9" i="91"/>
  <c r="K10" i="91"/>
  <c r="K11" i="91"/>
  <c r="K12" i="91"/>
  <c r="K13" i="91"/>
  <c r="K14" i="91"/>
  <c r="K4" i="91"/>
  <c r="L14" i="115"/>
  <c r="M14" i="115" s="1"/>
  <c r="L13" i="115"/>
  <c r="M13" i="115" s="1"/>
  <c r="L12" i="115"/>
  <c r="M12" i="115" s="1"/>
  <c r="L11" i="115"/>
  <c r="M11" i="115" s="1"/>
  <c r="L10" i="115"/>
  <c r="M10" i="115" s="1"/>
  <c r="L9" i="115"/>
  <c r="M9" i="115" s="1"/>
  <c r="L8" i="115"/>
  <c r="M8" i="115" s="1"/>
  <c r="L7" i="115"/>
  <c r="M7" i="115" s="1"/>
  <c r="L6" i="115"/>
  <c r="M6" i="115" s="1"/>
  <c r="L5" i="115"/>
  <c r="M5" i="115" s="1"/>
  <c r="L4" i="115"/>
  <c r="M4" i="115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L7" i="110"/>
  <c r="M7" i="110" s="1"/>
  <c r="L6" i="110"/>
  <c r="M6" i="110" s="1"/>
  <c r="L5" i="110"/>
  <c r="M5" i="110" s="1"/>
  <c r="L4" i="110"/>
  <c r="M4" i="110" s="1"/>
  <c r="L14" i="111"/>
  <c r="M14" i="111" s="1"/>
  <c r="L13" i="111"/>
  <c r="M13" i="111" s="1"/>
  <c r="L12" i="111"/>
  <c r="M12" i="111" s="1"/>
  <c r="L11" i="111"/>
  <c r="M11" i="111" s="1"/>
  <c r="L10" i="111"/>
  <c r="M10" i="111" s="1"/>
  <c r="L9" i="111"/>
  <c r="M9" i="111" s="1"/>
  <c r="L8" i="111"/>
  <c r="M8" i="111" s="1"/>
  <c r="L7" i="111"/>
  <c r="M7" i="111" s="1"/>
  <c r="L6" i="111"/>
  <c r="M6" i="111" s="1"/>
  <c r="L5" i="111"/>
  <c r="M5" i="111" s="1"/>
  <c r="L4" i="111"/>
  <c r="M4" i="111" s="1"/>
  <c r="L14" i="109"/>
  <c r="M14" i="109" s="1"/>
  <c r="L13" i="109"/>
  <c r="M13" i="109" s="1"/>
  <c r="L12" i="109"/>
  <c r="M12" i="109" s="1"/>
  <c r="L11" i="109"/>
  <c r="M11" i="109" s="1"/>
  <c r="L10" i="109"/>
  <c r="M10" i="109" s="1"/>
  <c r="L9" i="109"/>
  <c r="M9" i="109" s="1"/>
  <c r="L8" i="109"/>
  <c r="M8" i="109" s="1"/>
  <c r="L7" i="109"/>
  <c r="M7" i="109" s="1"/>
  <c r="L6" i="109"/>
  <c r="M6" i="109" s="1"/>
  <c r="L5" i="109"/>
  <c r="M5" i="109" s="1"/>
  <c r="L4" i="109"/>
  <c r="M4" i="109" s="1"/>
  <c r="L14" i="107"/>
  <c r="M14" i="107" s="1"/>
  <c r="L13" i="107"/>
  <c r="M13" i="107" s="1"/>
  <c r="L12" i="107"/>
  <c r="M12" i="107" s="1"/>
  <c r="L11" i="107"/>
  <c r="M11" i="107" s="1"/>
  <c r="L10" i="107"/>
  <c r="M10" i="107" s="1"/>
  <c r="L9" i="107"/>
  <c r="M9" i="107" s="1"/>
  <c r="L8" i="107"/>
  <c r="M8" i="107" s="1"/>
  <c r="L7" i="107"/>
  <c r="M7" i="107" s="1"/>
  <c r="L6" i="107"/>
  <c r="M6" i="107" s="1"/>
  <c r="L5" i="107"/>
  <c r="M5" i="107" s="1"/>
  <c r="L4" i="107"/>
  <c r="M4" i="107" s="1"/>
  <c r="L14" i="106"/>
  <c r="M14" i="106" s="1"/>
  <c r="L13" i="106"/>
  <c r="M13" i="106" s="1"/>
  <c r="L12" i="106"/>
  <c r="M12" i="106" s="1"/>
  <c r="L11" i="106"/>
  <c r="M11" i="106" s="1"/>
  <c r="L10" i="106"/>
  <c r="M10" i="106" s="1"/>
  <c r="L9" i="106"/>
  <c r="M9" i="106" s="1"/>
  <c r="L8" i="106"/>
  <c r="M8" i="106" s="1"/>
  <c r="L7" i="106"/>
  <c r="M7" i="106" s="1"/>
  <c r="L6" i="106"/>
  <c r="M6" i="106" s="1"/>
  <c r="L5" i="106"/>
  <c r="M5" i="106" s="1"/>
  <c r="L4" i="106"/>
  <c r="M4" i="106" s="1"/>
  <c r="L14" i="108"/>
  <c r="M14" i="108" s="1"/>
  <c r="L13" i="108"/>
  <c r="M13" i="108" s="1"/>
  <c r="M12" i="108"/>
  <c r="L12" i="108"/>
  <c r="L11" i="108"/>
  <c r="M11" i="108" s="1"/>
  <c r="L10" i="108"/>
  <c r="M10" i="108" s="1"/>
  <c r="L9" i="108"/>
  <c r="M9" i="108" s="1"/>
  <c r="L8" i="108"/>
  <c r="M8" i="108" s="1"/>
  <c r="L7" i="108"/>
  <c r="M7" i="108" s="1"/>
  <c r="L6" i="108"/>
  <c r="M6" i="108" s="1"/>
  <c r="L5" i="108"/>
  <c r="M5" i="108" s="1"/>
  <c r="L4" i="108"/>
  <c r="M4" i="108" s="1"/>
  <c r="L14" i="105"/>
  <c r="M14" i="105" s="1"/>
  <c r="L13" i="105"/>
  <c r="M13" i="105" s="1"/>
  <c r="L12" i="105"/>
  <c r="M12" i="105" s="1"/>
  <c r="L11" i="105"/>
  <c r="M11" i="105" s="1"/>
  <c r="L10" i="105"/>
  <c r="M10" i="105" s="1"/>
  <c r="L9" i="105"/>
  <c r="M9" i="105" s="1"/>
  <c r="L8" i="105"/>
  <c r="M8" i="105" s="1"/>
  <c r="L7" i="105"/>
  <c r="M7" i="105" s="1"/>
  <c r="L6" i="105"/>
  <c r="M6" i="105" s="1"/>
  <c r="L5" i="105"/>
  <c r="M5" i="105" s="1"/>
  <c r="L4" i="105"/>
  <c r="M4" i="105" s="1"/>
  <c r="L5" i="75" l="1"/>
  <c r="L5" i="91" s="1"/>
  <c r="L6" i="75"/>
  <c r="L6" i="91" s="1"/>
  <c r="L8" i="75"/>
  <c r="L8" i="91" s="1"/>
  <c r="L9" i="75"/>
  <c r="L9" i="91" s="1"/>
  <c r="L10" i="75"/>
  <c r="L10" i="91" s="1"/>
  <c r="L11" i="75"/>
  <c r="L11" i="91" s="1"/>
  <c r="L12" i="75"/>
  <c r="L12" i="91" s="1"/>
  <c r="L13" i="75"/>
  <c r="L13" i="91" s="1"/>
  <c r="L14" i="75"/>
  <c r="L14" i="91" s="1"/>
  <c r="L4" i="75"/>
  <c r="L4" i="91" s="1"/>
  <c r="L7" i="75"/>
  <c r="L7" i="91" s="1"/>
  <c r="N5" i="91" l="1"/>
  <c r="N6" i="91"/>
  <c r="N7" i="91"/>
  <c r="N8" i="91"/>
  <c r="N9" i="91"/>
  <c r="N10" i="91"/>
  <c r="N11" i="91"/>
  <c r="N12" i="91"/>
  <c r="N13" i="91"/>
  <c r="N14" i="91"/>
  <c r="N4" i="91"/>
  <c r="M10" i="75"/>
  <c r="M11" i="75"/>
  <c r="M12" i="75"/>
  <c r="M13" i="75"/>
  <c r="M14" i="75"/>
  <c r="N15" i="91" l="1"/>
  <c r="O20" i="91" s="1"/>
  <c r="M13" i="91" l="1"/>
  <c r="O13" i="91"/>
  <c r="M12" i="91"/>
  <c r="O12" i="91"/>
  <c r="M10" i="91"/>
  <c r="O10" i="91"/>
  <c r="M14" i="91"/>
  <c r="O14" i="91"/>
  <c r="M11" i="91"/>
  <c r="O11" i="91"/>
  <c r="M7" i="91" l="1"/>
  <c r="O7" i="91"/>
  <c r="M6" i="91"/>
  <c r="O6" i="91"/>
  <c r="M9" i="91"/>
  <c r="O9" i="91"/>
  <c r="M8" i="91"/>
  <c r="O8" i="91"/>
  <c r="M6" i="75"/>
  <c r="M9" i="75"/>
  <c r="M8" i="75"/>
  <c r="M7" i="75"/>
  <c r="O4" i="91"/>
  <c r="M5" i="91" l="1"/>
  <c r="O5" i="91"/>
  <c r="O15" i="91" s="1"/>
  <c r="O21" i="91" s="1"/>
  <c r="O23" i="91" s="1"/>
  <c r="M4" i="91"/>
  <c r="M4" i="75"/>
  <c r="M5" i="75"/>
</calcChain>
</file>

<file path=xl/comments1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2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3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4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5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6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7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8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9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sharedStrings.xml><?xml version="1.0" encoding="utf-8"?>
<sst xmlns="http://schemas.openxmlformats.org/spreadsheetml/2006/main" count="1285" uniqueCount="105">
  <si>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</si>
  <si>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</si>
  <si>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</si>
  <si>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</si>
  <si>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</si>
  <si>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</si>
  <si>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</si>
  <si>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</si>
  <si>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</si>
  <si>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</si>
  <si>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</si>
  <si>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</si>
  <si>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</si>
  <si>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</si>
  <si>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</si>
  <si>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</si>
  <si>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</si>
  <si>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</si>
  <si>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</si>
  <si>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</si>
  <si>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</si>
  <si>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</si>
  <si>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</si>
  <si>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</si>
  <si>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</si>
  <si>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</si>
  <si>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</si>
  <si>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</si>
  <si>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</si>
  <si>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</si>
  <si>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</si>
  <si>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GÊNEROS ALIMENTÍCIOS</t>
  </si>
  <si>
    <t>339030.07</t>
  </si>
  <si>
    <t>Qtde Utilizada</t>
  </si>
  <si>
    <t>AQUISIÇÃO DE GÊNEROS ALIMENTÍCIOS</t>
  </si>
  <si>
    <t>CENTRO PARTICIPANTE: GESTOR</t>
  </si>
  <si>
    <t>PROCESSO: PE  0320/2017/UDESC</t>
  </si>
  <si>
    <t>VIGÊNCIA DA ATA: 26/06/17 até 25/06/2018</t>
  </si>
  <si>
    <t xml:space="preserve">CENTRO PARTICIPANTE: </t>
  </si>
  <si>
    <t xml:space="preserve"> AF nº  xx/2017 Qtde. DT</t>
  </si>
  <si>
    <t>/   /</t>
  </si>
  <si>
    <t>Empresa</t>
  </si>
  <si>
    <t>Especificação</t>
  </si>
  <si>
    <t>Marca</t>
  </si>
  <si>
    <t>Grupo-Classe</t>
  </si>
  <si>
    <t>Código NUC</t>
  </si>
  <si>
    <r>
      <rPr>
        <b/>
        <sz val="12"/>
        <color theme="1"/>
        <rFont val="Calibri"/>
        <family val="2"/>
        <scheme val="minor"/>
      </rPr>
      <t>Água mineral</t>
    </r>
    <r>
      <rPr>
        <sz val="12"/>
        <color theme="1"/>
        <rFont val="Calibri"/>
        <family val="2"/>
        <scheme val="minor"/>
      </rPr>
      <t xml:space="preserve">, potável, natural, sem gás, com validade mínima de 3 (três) meses a cada fornecimento, envasada em </t>
    </r>
    <r>
      <rPr>
        <b/>
        <sz val="12"/>
        <color theme="1"/>
        <rFont val="Calibri"/>
        <family val="2"/>
        <scheme val="minor"/>
      </rPr>
      <t>garrafão de 20 litros</t>
    </r>
    <r>
      <rPr>
        <sz val="12"/>
        <color theme="1"/>
        <rFont val="Calibri"/>
        <family val="2"/>
        <scheme val="minor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</si>
  <si>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r>
      <t>peça 
(</t>
    </r>
    <r>
      <rPr>
        <b/>
        <sz val="12"/>
        <color theme="1"/>
        <rFont val="Calibri"/>
        <family val="2"/>
        <scheme val="minor"/>
      </rPr>
      <t>peça = garrafão de 20 litros</t>
    </r>
    <r>
      <rPr>
        <sz val="12"/>
        <color theme="1"/>
        <rFont val="Calibri"/>
        <family val="2"/>
        <scheme val="minor"/>
      </rPr>
      <t>)</t>
    </r>
  </si>
  <si>
    <t>Santa Rita</t>
  </si>
  <si>
    <t>19-03</t>
  </si>
  <si>
    <t>00142-2-015</t>
  </si>
  <si>
    <r>
      <rPr>
        <b/>
        <sz val="12"/>
        <color theme="1"/>
        <rFont val="Calibri"/>
        <family val="2"/>
        <scheme val="minor"/>
      </rPr>
      <t>Água mineral</t>
    </r>
    <r>
      <rPr>
        <sz val="12"/>
        <color theme="1"/>
        <rFont val="Calibri"/>
        <family val="2"/>
        <scheme val="minor"/>
      </rPr>
      <t xml:space="preserve">, natural, potável, </t>
    </r>
    <r>
      <rPr>
        <b/>
        <sz val="12"/>
        <color theme="1"/>
        <rFont val="Calibri"/>
        <family val="2"/>
        <scheme val="minor"/>
      </rPr>
      <t>com gás</t>
    </r>
    <r>
      <rPr>
        <sz val="12"/>
        <color theme="1"/>
        <rFont val="Calibri"/>
        <family val="2"/>
        <scheme val="minor"/>
      </rPr>
      <t xml:space="preserve">, envasada em garrafa PET (politereftalato de etileno) descartável com </t>
    </r>
    <r>
      <rPr>
        <b/>
        <sz val="12"/>
        <color theme="1"/>
        <rFont val="Calibri"/>
        <family val="2"/>
        <scheme val="minor"/>
      </rPr>
      <t>500ml</t>
    </r>
    <r>
      <rPr>
        <sz val="12"/>
        <color theme="1"/>
        <rFont val="Calibri"/>
        <family val="2"/>
        <scheme val="minor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12"/>
        <color theme="1"/>
        <rFont val="Calibri"/>
        <family val="2"/>
        <scheme val="minor"/>
      </rPr>
      <t>acondicionadas em fardo com 12 unidades</t>
    </r>
    <r>
      <rPr>
        <sz val="12"/>
        <color theme="1"/>
        <rFont val="Calibri"/>
        <family val="2"/>
        <scheme val="minor"/>
      </rPr>
      <t>, e com validade mínima de 6 (seis) meses a cada fornecimento.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 e validade e a expressão "Não contem glúten" com impressão indelével.</t>
    </r>
  </si>
  <si>
    <r>
      <rPr>
        <b/>
        <sz val="12"/>
        <color theme="1"/>
        <rFont val="Calibri"/>
        <family val="2"/>
        <scheme val="minor"/>
      </rPr>
      <t>Fardo</t>
    </r>
    <r>
      <rPr>
        <sz val="12"/>
        <color theme="1"/>
        <rFont val="Calibri"/>
        <family val="2"/>
        <scheme val="minor"/>
      </rPr>
      <t xml:space="preserve"> com 12 garrafas de 500ml</t>
    </r>
  </si>
  <si>
    <t>00142-2-061</t>
  </si>
  <si>
    <r>
      <rPr>
        <b/>
        <sz val="12"/>
        <color theme="1"/>
        <rFont val="Calibri"/>
        <family val="2"/>
        <scheme val="minor"/>
      </rPr>
      <t>Água mineral</t>
    </r>
    <r>
      <rPr>
        <sz val="12"/>
        <color theme="1"/>
        <rFont val="Calibri"/>
        <family val="2"/>
        <scheme val="minor"/>
      </rPr>
      <t xml:space="preserve"> natural, potável, </t>
    </r>
    <r>
      <rPr>
        <b/>
        <sz val="12"/>
        <color theme="1"/>
        <rFont val="Calibri"/>
        <family val="2"/>
        <scheme val="minor"/>
      </rPr>
      <t>sem gás</t>
    </r>
    <r>
      <rPr>
        <sz val="12"/>
        <color theme="1"/>
        <rFont val="Calibri"/>
        <family val="2"/>
        <scheme val="minor"/>
      </rPr>
      <t xml:space="preserve">, envasada em garrafa PET (politereftalato de etileno) descartável com </t>
    </r>
    <r>
      <rPr>
        <b/>
        <sz val="12"/>
        <color theme="1"/>
        <rFont val="Calibri"/>
        <family val="2"/>
        <scheme val="minor"/>
      </rPr>
      <t>500ml</t>
    </r>
    <r>
      <rPr>
        <sz val="12"/>
        <color theme="1"/>
        <rFont val="Calibri"/>
        <family val="2"/>
        <scheme val="minor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12"/>
        <color theme="1"/>
        <rFont val="Calibri"/>
        <family val="2"/>
        <scheme val="minor"/>
      </rPr>
      <t>acondicionadas em fardo com 12 unidades</t>
    </r>
    <r>
      <rPr>
        <sz val="12"/>
        <color theme="1"/>
        <rFont val="Calibri"/>
        <family val="2"/>
        <scheme val="minor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</si>
  <si>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t>00142-2-060</t>
  </si>
  <si>
    <t>Vasilhame retornável para água mineral sem gás, capacidade de 20 litros (atender as normas vigentes).</t>
  </si>
  <si>
    <t>peça</t>
  </si>
  <si>
    <t>25-05</t>
  </si>
  <si>
    <t>01526-1-002</t>
  </si>
  <si>
    <t>339030.19</t>
  </si>
  <si>
    <t>JJ Mattos Industria e Comércio de Café LTDA CNPJ 00.214.257/0001-46</t>
  </si>
  <si>
    <r>
      <rPr>
        <b/>
        <sz val="12"/>
        <color theme="1"/>
        <rFont val="Calibri"/>
        <family val="2"/>
        <scheme val="minor"/>
      </rPr>
      <t>Café torrado</t>
    </r>
    <r>
      <rPr>
        <sz val="12"/>
        <color theme="1"/>
        <rFont val="Calibri"/>
        <family val="2"/>
        <scheme val="minor"/>
      </rPr>
      <t xml:space="preserve"> e moído embalado a vácuo prensado emb. </t>
    </r>
    <r>
      <rPr>
        <b/>
        <sz val="12"/>
        <color theme="1"/>
        <rFont val="Calibri"/>
        <family val="2"/>
        <scheme val="minor"/>
      </rPr>
      <t>500g</t>
    </r>
    <r>
      <rPr>
        <sz val="12"/>
        <color theme="1"/>
        <rFont val="Calibri"/>
        <family val="2"/>
        <scheme val="minor"/>
      </rPr>
      <t xml:space="preserve">, em pó, homogêneo, torrado e moído, categoria do tipo </t>
    </r>
    <r>
      <rPr>
        <b/>
        <sz val="12"/>
        <color theme="1"/>
        <rFont val="Calibri"/>
        <family val="2"/>
        <scheme val="minor"/>
      </rPr>
      <t>SUPERIOR</t>
    </r>
    <r>
      <rPr>
        <sz val="12"/>
        <color theme="1"/>
        <rFont val="Calibri"/>
        <family val="2"/>
        <scheme val="minor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razoavelmente bom a bom, com embalagem vácuo-puro. Com fabricação de no máximo de 30 (trinta) dias antes da data de entrega. Prazo de validade do produto de no mínimo de 12 (doze) meses. O café deverá ter, além da embalagem vácuo-puro, embalagem individual de cartolina, que deverá estar acondicionada em caixa de papelão, com 05 ou 10 kg cada, identificação da categoria do café, lote, prazo de validade e demais informações de acordo com exigências legais vigentes que tratam das embalagens e rotulagens e, que atenda ao padrão de identidade e qualidade (com nota de qualidade global da bebida, igual ou maior que 6,0 (seis) pontos e demais condições estabelecidas de acordo com a legislação vigente. (Decreto Federal n.º 27.173, de 14/09/1 949, e Portaria INMETRO nº 157, de 19/08/2002), Portaria 377, de 26/04/1999, IN nº 8 de 11/06/2003 e, IN nº 16, de 24/05/2010 do MAPA, Resoluções: RDC nº 277, de 22/09/05, RDC nº 175, de 08/07/03, RDC nº 259/02, RDC nº 12, de 02/01/01, RDC 123, de 13/025/2004, RDC 259 de 20/09/2002, da ANVISA, e, Resoluções SAA-28, de 01/06/2007 e, SAA-30, de 22/06/2007).</t>
    </r>
  </si>
  <si>
    <r>
      <t>Kg 
(</t>
    </r>
    <r>
      <rPr>
        <b/>
        <sz val="12"/>
        <color theme="1"/>
        <rFont val="Calibri"/>
        <family val="2"/>
        <scheme val="minor"/>
      </rPr>
      <t>Kg = 02 embalagens de 500 gramas</t>
    </r>
    <r>
      <rPr>
        <sz val="12"/>
        <color theme="1"/>
        <rFont val="Calibri"/>
        <family val="2"/>
        <scheme val="minor"/>
      </rPr>
      <t>)</t>
    </r>
  </si>
  <si>
    <t>Santa Catarina Superior Extra-forte</t>
  </si>
  <si>
    <t>00144-9-001</t>
  </si>
  <si>
    <t>Maycon Will ME  CNPJ 18.712.730/0001-80</t>
  </si>
  <si>
    <t>Bolachas salgadas com gergelim, pacote com no mínimo 360 gramas, e no mínimo duas embalagens individualizadas. Validade mínima de 06 meses a cada fornecimento.</t>
  </si>
  <si>
    <t>pacote</t>
  </si>
  <si>
    <t>Prodasa</t>
  </si>
  <si>
    <t>00143-0-165</t>
  </si>
  <si>
    <t xml:space="preserve">Bolacha tipo waffer, sabor morango, pacote com no mínimo 120 gramas.Validade mínima de 06 meses a cada fornecimento. </t>
  </si>
  <si>
    <t>00143-0-164</t>
  </si>
  <si>
    <t>Bolacha tipo waffer, sabor chocolate, pacote com no mínimo 120 gramas.Validade mínima de 06 meses a cada fornecimento.</t>
  </si>
  <si>
    <t>Bolacha recheada, sabor chocolate, pacote com no mínimo 120 gramas. Validade mínima de 06 meses  cada fornecimento.</t>
  </si>
  <si>
    <t>Carton</t>
  </si>
  <si>
    <t>00143-0-119</t>
  </si>
  <si>
    <t>Bolacha recheada, sabor morango, pacote com no mínimo 120 gramas. Validade mínima de 06 meses  cada fornecimento.</t>
  </si>
  <si>
    <t>Bolacha salgada, temperada, similar ou igual a marca Club Social, pacote com no mínimo 120 gramas. Validade mínima de 06 meses  cada fornecimento.</t>
  </si>
  <si>
    <t>Pit Stop</t>
  </si>
  <si>
    <t>00143-0-166</t>
  </si>
  <si>
    <t>Estância Hidromineral Santa Rita de Cássia LTDA  CNPJ 03.489.027/0001-88</t>
  </si>
  <si>
    <t xml:space="preserve">Detalhamento </t>
  </si>
  <si>
    <t>PROCESSO: 0320/2017/UDESC</t>
  </si>
  <si>
    <t>Pregão 0320/2017/UDESC - SRP</t>
  </si>
  <si>
    <t xml:space="preserve"> AF nº  1584/2017 Qtde. DT</t>
  </si>
  <si>
    <t xml:space="preserve"> AF nº  832/2017 Qtde. DT</t>
  </si>
  <si>
    <t xml:space="preserve"> AF nº  833/2017 Qtde. DT</t>
  </si>
  <si>
    <t xml:space="preserve"> AF 1439/2017 </t>
  </si>
  <si>
    <t xml:space="preserve"> AF nº  1034/2017 Qtde. DT</t>
  </si>
  <si>
    <t xml:space="preserve"> AF nº 1118/2017 Qtde. DT</t>
  </si>
  <si>
    <r>
      <t xml:space="preserve"> AF nº  1146/2017 - </t>
    </r>
    <r>
      <rPr>
        <sz val="8"/>
        <rFont val="Calibri"/>
        <family val="2"/>
        <scheme val="minor"/>
      </rPr>
      <t>SGPE 12950/2017</t>
    </r>
  </si>
  <si>
    <t xml:space="preserve"> AF nº  1097/2017 Qtde. DT</t>
  </si>
  <si>
    <t xml:space="preserve"> AF nº  1184/2017 Qtde. DT</t>
  </si>
  <si>
    <t xml:space="preserve"> AF nº  840/2017 Qtde. DT</t>
  </si>
  <si>
    <t xml:space="preserve"> AF nº  843/2017 Qtde. DT</t>
  </si>
  <si>
    <t xml:space="preserve"> AF nº  1058/2017 Qtde. DT</t>
  </si>
  <si>
    <t xml:space="preserve"> AF nº  1443/2017 Qtde. DT</t>
  </si>
  <si>
    <t xml:space="preserve"> AF nº  1567/2017 Qtde. DT</t>
  </si>
  <si>
    <t xml:space="preserve"> AF nº  1536/2017 Qtde. DT</t>
  </si>
  <si>
    <t xml:space="preserve"> AF nº  1546/2017 Qtde. DT</t>
  </si>
  <si>
    <t xml:space="preserve"> AF nº 1141/2017 Qtde. DT</t>
  </si>
  <si>
    <t xml:space="preserve"> AF nº  1339/2017 Qtde. DT</t>
  </si>
  <si>
    <t xml:space="preserve"> AF nº 1587/2017 Qtde. DT</t>
  </si>
  <si>
    <t>atualizado em 15/02/18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</si>
</sst>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5" fillId="0" borderId="0" xfId="1" applyFont="1" applyFill="1" applyAlignment="1">
      <alignment horizontal="left" vertical="center" wrapText="1"/>
    </xf>
    <xf numFmtId="44" fontId="4" fillId="0" borderId="1" xfId="5" applyFont="1" applyFill="1" applyBorder="1" applyAlignment="1">
      <alignment vertical="center" wrapText="1"/>
    </xf>
    <xf numFmtId="44" fontId="4" fillId="9" borderId="1" xfId="5" applyFont="1" applyFill="1" applyBorder="1" applyAlignment="1">
      <alignment vertical="center" wrapText="1"/>
    </xf>
    <xf numFmtId="168" fontId="15" fillId="11" borderId="6" xfId="1" applyNumberFormat="1" applyFont="1" applyFill="1" applyBorder="1" applyAlignment="1" applyProtection="1">
      <alignment horizontal="right"/>
      <protection locked="0"/>
    </xf>
    <xf numFmtId="168" fontId="15" fillId="11" borderId="7" xfId="1" applyNumberFormat="1" applyFont="1" applyFill="1" applyBorder="1" applyAlignment="1" applyProtection="1">
      <alignment horizontal="right"/>
      <protection locked="0"/>
    </xf>
    <xf numFmtId="2" fontId="15" fillId="11" borderId="7" xfId="1" applyNumberFormat="1" applyFont="1" applyFill="1" applyBorder="1" applyAlignment="1">
      <alignment horizontal="right"/>
    </xf>
    <xf numFmtId="0" fontId="15" fillId="11" borderId="12" xfId="1" applyFont="1" applyFill="1" applyBorder="1" applyAlignment="1" applyProtection="1">
      <alignment horizontal="left"/>
      <protection locked="0"/>
    </xf>
    <xf numFmtId="0" fontId="15" fillId="11" borderId="19" xfId="1" applyFont="1" applyFill="1" applyBorder="1" applyAlignment="1" applyProtection="1">
      <alignment horizontal="left"/>
      <protection locked="0"/>
    </xf>
    <xf numFmtId="0" fontId="15" fillId="11" borderId="14" xfId="1" applyFont="1" applyFill="1" applyBorder="1" applyAlignment="1" applyProtection="1">
      <alignment horizontal="left"/>
      <protection locked="0"/>
    </xf>
    <xf numFmtId="0" fontId="15" fillId="11" borderId="0" xfId="1" applyFont="1" applyFill="1" applyBorder="1" applyAlignment="1" applyProtection="1">
      <alignment horizontal="left"/>
      <protection locked="0"/>
    </xf>
    <xf numFmtId="0" fontId="15" fillId="11" borderId="16" xfId="1" applyFont="1" applyFill="1" applyBorder="1" applyAlignment="1" applyProtection="1">
      <alignment horizontal="left"/>
      <protection locked="0"/>
    </xf>
    <xf numFmtId="0" fontId="15" fillId="11" borderId="18" xfId="1" applyFont="1" applyFill="1" applyBorder="1" applyAlignment="1" applyProtection="1">
      <alignment horizontal="left"/>
      <protection locked="0"/>
    </xf>
    <xf numFmtId="44" fontId="4" fillId="10" borderId="1" xfId="9" applyFont="1" applyFill="1" applyBorder="1" applyAlignment="1">
      <alignment vertical="center" wrapText="1"/>
    </xf>
    <xf numFmtId="44" fontId="4" fillId="10" borderId="1" xfId="1" applyNumberFormat="1" applyFont="1" applyFill="1" applyBorder="1" applyAlignment="1">
      <alignment vertical="center" wrapText="1"/>
    </xf>
    <xf numFmtId="44" fontId="4" fillId="0" borderId="1" xfId="5" applyFont="1" applyBorder="1" applyAlignment="1">
      <alignment horizontal="right" vertical="center" wrapText="1"/>
    </xf>
    <xf numFmtId="44" fontId="4" fillId="0" borderId="0" xfId="5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22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20" fillId="9" borderId="23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textRotation="90" wrapText="1"/>
    </xf>
    <xf numFmtId="0" fontId="18" fillId="14" borderId="1" xfId="0" applyFont="1" applyFill="1" applyBorder="1" applyAlignment="1">
      <alignment horizontal="center" vertical="center" textRotation="90" wrapTex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" xfId="0" applyNumberFormat="1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165" fontId="4" fillId="14" borderId="1" xfId="3" applyFont="1" applyFill="1" applyBorder="1" applyAlignment="1" applyProtection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20" fillId="7" borderId="20" xfId="0" applyFont="1" applyFill="1" applyBorder="1" applyAlignment="1">
      <alignment horizontal="center" vertical="center" textRotation="255" wrapText="1"/>
    </xf>
    <xf numFmtId="0" fontId="20" fillId="7" borderId="21" xfId="0" applyFont="1" applyFill="1" applyBorder="1" applyAlignment="1">
      <alignment horizontal="center" vertical="center" textRotation="255" wrapText="1"/>
    </xf>
    <xf numFmtId="0" fontId="20" fillId="7" borderId="22" xfId="0" applyFont="1" applyFill="1" applyBorder="1" applyAlignment="1">
      <alignment horizontal="center" vertical="center" textRotation="255" wrapText="1"/>
    </xf>
    <xf numFmtId="0" fontId="18" fillId="7" borderId="1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15" fillId="11" borderId="9" xfId="1" applyFont="1" applyFill="1" applyBorder="1" applyAlignment="1" applyProtection="1">
      <alignment horizontal="left"/>
      <protection locked="0"/>
    </xf>
    <xf numFmtId="0" fontId="15" fillId="11" borderId="10" xfId="1" applyFont="1" applyFill="1" applyBorder="1" applyAlignment="1" applyProtection="1">
      <alignment horizontal="left"/>
      <protection locked="0"/>
    </xf>
    <xf numFmtId="0" fontId="15" fillId="11" borderId="11" xfId="1" applyFont="1" applyFill="1" applyBorder="1" applyAlignment="1" applyProtection="1">
      <alignment horizontal="left"/>
      <protection locked="0"/>
    </xf>
    <xf numFmtId="0" fontId="15" fillId="11" borderId="12" xfId="1" applyFont="1" applyFill="1" applyBorder="1" applyAlignment="1">
      <alignment vertical="center" wrapText="1"/>
    </xf>
    <xf numFmtId="0" fontId="15" fillId="11" borderId="19" xfId="1" applyFont="1" applyFill="1" applyBorder="1" applyAlignment="1">
      <alignment vertical="center" wrapText="1"/>
    </xf>
    <xf numFmtId="0" fontId="15" fillId="11" borderId="13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0" fontId="15" fillId="11" borderId="8" xfId="13" applyNumberFormat="1" applyFont="1" applyFill="1" applyBorder="1" applyAlignment="1" applyProtection="1">
      <alignment horizontal="right"/>
      <protection locked="0"/>
    </xf>
    <xf numFmtId="0" fontId="4" fillId="6" borderId="1" xfId="0" applyNumberFormat="1" applyFont="1" applyFill="1" applyBorder="1" applyAlignment="1">
      <alignment horizontal="left" vertical="center"/>
    </xf>
    <xf numFmtId="0" fontId="4" fillId="0" borderId="0" xfId="1" applyFont="1" applyAlignment="1"/>
    <xf numFmtId="0" fontId="18" fillId="14" borderId="9" xfId="0" applyFont="1" applyFill="1" applyBorder="1" applyAlignment="1">
      <alignment horizontal="center" vertical="center" textRotation="90"/>
    </xf>
    <xf numFmtId="0" fontId="18" fillId="14" borderId="1" xfId="0" applyFont="1" applyFill="1" applyBorder="1" applyAlignment="1">
      <alignment horizontal="center" vertical="center" textRotation="90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165" fontId="4" fillId="14" borderId="1" xfId="3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168" fontId="4" fillId="2" borderId="1" xfId="3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 applyProtection="1">
      <protection locked="0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15" fillId="11" borderId="14" xfId="1" applyFont="1" applyFill="1" applyBorder="1" applyAlignment="1">
      <alignment vertical="center"/>
    </xf>
    <xf numFmtId="0" fontId="15" fillId="11" borderId="0" xfId="1" applyFont="1" applyFill="1" applyBorder="1" applyAlignment="1">
      <alignment vertical="center"/>
    </xf>
    <xf numFmtId="0" fontId="15" fillId="11" borderId="15" xfId="1" applyFont="1" applyFill="1" applyBorder="1" applyAlignment="1">
      <alignment vertical="center"/>
    </xf>
    <xf numFmtId="0" fontId="15" fillId="11" borderId="16" xfId="1" applyFont="1" applyFill="1" applyBorder="1" applyAlignment="1">
      <alignment vertical="center"/>
    </xf>
    <xf numFmtId="0" fontId="15" fillId="11" borderId="18" xfId="1" applyFont="1" applyFill="1" applyBorder="1" applyAlignment="1">
      <alignment vertical="center"/>
    </xf>
    <xf numFmtId="0" fontId="15" fillId="11" borderId="17" xfId="1" applyFont="1" applyFill="1" applyBorder="1" applyAlignment="1">
      <alignment vertical="center"/>
    </xf>
    <xf numFmtId="3" fontId="4" fillId="0" borderId="0" xfId="1" applyNumberFormat="1" applyFont="1" applyAlignment="1" applyProtection="1">
      <protection locked="0"/>
    </xf>
    <xf numFmtId="0" fontId="18" fillId="14" borderId="9" xfId="0" applyFont="1" applyFill="1" applyBorder="1" applyAlignment="1">
      <alignment vertical="center" textRotation="90" wrapText="1"/>
    </xf>
    <xf numFmtId="0" fontId="18" fillId="7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201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J19"/>
  <sheetViews>
    <sheetView topLeftCell="D1" zoomScale="98" zoomScaleNormal="98" workbookViewId="0">
      <selection activeCell="N1" sqref="N1:N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85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43046</v>
      </c>
      <c r="O3" s="42" t="s">
        <v>40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2200</v>
      </c>
      <c r="L4" s="43">
        <f>K4-(SUM(N4:AA4))</f>
        <v>1850</v>
      </c>
      <c r="M4" s="44" t="str">
        <f>IF(L4&lt;0,"ATENÇÃO","OK")</f>
        <v>OK</v>
      </c>
      <c r="N4" s="49">
        <v>350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800</v>
      </c>
      <c r="L5" s="43">
        <f t="shared" ref="L5:L14" si="0">K5-(SUM(N5:AA5))</f>
        <v>650</v>
      </c>
      <c r="M5" s="44" t="str">
        <f>IF(L5&lt;0,"ATENÇÃO","OK")</f>
        <v>OK</v>
      </c>
      <c r="N5" s="49">
        <v>150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1200</v>
      </c>
      <c r="L6" s="43">
        <f t="shared" si="0"/>
        <v>1100</v>
      </c>
      <c r="M6" s="44" t="str">
        <f t="shared" ref="M6:M9" si="1">IF(L6&lt;0,"ATENÇÃO","OK")</f>
        <v>OK</v>
      </c>
      <c r="N6" s="49">
        <v>100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>
        <v>20</v>
      </c>
      <c r="L7" s="43">
        <f t="shared" si="0"/>
        <v>20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1000</v>
      </c>
      <c r="L8" s="43">
        <f t="shared" si="0"/>
        <v>1000</v>
      </c>
      <c r="M8" s="44" t="str">
        <f t="shared" si="1"/>
        <v>OK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>
        <v>800</v>
      </c>
      <c r="L9" s="43">
        <f t="shared" si="0"/>
        <v>800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>
        <v>600</v>
      </c>
      <c r="L10" s="43">
        <f t="shared" si="0"/>
        <v>600</v>
      </c>
      <c r="M10" s="44" t="str">
        <f t="shared" ref="M10:M14" si="2">IF(L10&lt;0,"ATENÇÃO","OK")</f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>
        <v>600</v>
      </c>
      <c r="L11" s="43">
        <f t="shared" si="0"/>
        <v>600</v>
      </c>
      <c r="M11" s="44" t="str">
        <f t="shared" si="2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>
        <v>600</v>
      </c>
      <c r="L12" s="43">
        <f t="shared" si="0"/>
        <v>600</v>
      </c>
      <c r="M12" s="44" t="str">
        <f t="shared" si="2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>
        <v>600</v>
      </c>
      <c r="L13" s="43">
        <f t="shared" si="0"/>
        <v>600</v>
      </c>
      <c r="M13" s="44" t="str">
        <f t="shared" si="2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>
        <v>1000</v>
      </c>
      <c r="L14" s="43">
        <f t="shared" si="0"/>
        <v>1000</v>
      </c>
      <c r="M14" s="44" t="str">
        <f t="shared" si="2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R1:R2"/>
    <mergeCell ref="A4:A7"/>
    <mergeCell ref="B4:B7"/>
    <mergeCell ref="A9:A14"/>
    <mergeCell ref="B9:B14"/>
    <mergeCell ref="D1:J1"/>
    <mergeCell ref="A2:M2"/>
    <mergeCell ref="AB1:AB2"/>
    <mergeCell ref="Z1:Z2"/>
    <mergeCell ref="AA1:AA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X1:X2"/>
    <mergeCell ref="K1:M1"/>
    <mergeCell ref="P1:P2"/>
    <mergeCell ref="Q1:Q2"/>
    <mergeCell ref="AH1:AH2"/>
    <mergeCell ref="AI1:AI2"/>
    <mergeCell ref="AJ1:AJ2"/>
    <mergeCell ref="AC1:AC2"/>
    <mergeCell ref="AD1:AD2"/>
    <mergeCell ref="AE1:AE2"/>
    <mergeCell ref="AF1:AF2"/>
    <mergeCell ref="AG1:AG2"/>
  </mergeCells>
  <phoneticPr fontId="0" type="noConversion"/>
  <conditionalFormatting sqref="O4:Y4">
    <cfRule type="cellIs" dxfId="200" priority="16" stopIfTrue="1" operator="greaterThan">
      <formula>0</formula>
    </cfRule>
    <cfRule type="cellIs" dxfId="199" priority="17" stopIfTrue="1" operator="greaterThan">
      <formula>0</formula>
    </cfRule>
    <cfRule type="cellIs" dxfId="198" priority="18" stopIfTrue="1" operator="greaterThan">
      <formula>0</formula>
    </cfRule>
  </conditionalFormatting>
  <conditionalFormatting sqref="O5:Y14">
    <cfRule type="cellIs" dxfId="197" priority="13" stopIfTrue="1" operator="greaterThan">
      <formula>0</formula>
    </cfRule>
    <cfRule type="cellIs" dxfId="196" priority="14" stopIfTrue="1" operator="greaterThan">
      <formula>0</formula>
    </cfRule>
    <cfRule type="cellIs" dxfId="195" priority="15" stopIfTrue="1" operator="greaterThan">
      <formula>0</formula>
    </cfRule>
  </conditionalFormatting>
  <conditionalFormatting sqref="Z4:AA4">
    <cfRule type="cellIs" dxfId="194" priority="10" stopIfTrue="1" operator="greaterThan">
      <formula>0</formula>
    </cfRule>
    <cfRule type="cellIs" dxfId="193" priority="11" stopIfTrue="1" operator="greaterThan">
      <formula>0</formula>
    </cfRule>
    <cfRule type="cellIs" dxfId="192" priority="12" stopIfTrue="1" operator="greaterThan">
      <formula>0</formula>
    </cfRule>
  </conditionalFormatting>
  <conditionalFormatting sqref="Z5:AA14">
    <cfRule type="cellIs" dxfId="191" priority="7" stopIfTrue="1" operator="greaterThan">
      <formula>0</formula>
    </cfRule>
    <cfRule type="cellIs" dxfId="190" priority="8" stopIfTrue="1" operator="greaterThan">
      <formula>0</formula>
    </cfRule>
    <cfRule type="cellIs" dxfId="189" priority="9" stopIfTrue="1" operator="greaterThan">
      <formula>0</formula>
    </cfRule>
  </conditionalFormatting>
  <conditionalFormatting sqref="N4">
    <cfRule type="cellIs" dxfId="188" priority="4" stopIfTrue="1" operator="greaterThan">
      <formula>0</formula>
    </cfRule>
    <cfRule type="cellIs" dxfId="187" priority="5" stopIfTrue="1" operator="greaterThan">
      <formula>0</formula>
    </cfRule>
    <cfRule type="cellIs" dxfId="186" priority="6" stopIfTrue="1" operator="greaterThan">
      <formula>0</formula>
    </cfRule>
  </conditionalFormatting>
  <conditionalFormatting sqref="N5:N14">
    <cfRule type="cellIs" dxfId="185" priority="1" stopIfTrue="1" operator="greaterThan">
      <formula>0</formula>
    </cfRule>
    <cfRule type="cellIs" dxfId="184" priority="2" stopIfTrue="1" operator="greaterThan">
      <formula>0</formula>
    </cfRule>
    <cfRule type="cellIs" dxfId="18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F10" zoomScale="80" zoomScaleNormal="80" workbookViewId="0">
      <selection activeCell="N3" sqref="N3"/>
    </sheetView>
  </sheetViews>
  <sheetFormatPr defaultColWidth="54.85546875" defaultRowHeight="15" x14ac:dyDescent="0.25"/>
  <cols>
    <col min="1" max="1" width="15.85546875" style="110" customWidth="1"/>
    <col min="2" max="2" width="54.85546875" style="126"/>
    <col min="3" max="3" width="54.85546875" style="112"/>
    <col min="4" max="5" width="54.85546875" style="111"/>
    <col min="6" max="6" width="24.42578125" style="111" customWidth="1"/>
    <col min="7" max="7" width="21.28515625" style="111" customWidth="1"/>
    <col min="8" max="8" width="17.5703125" style="111" customWidth="1"/>
    <col min="9" max="9" width="17.140625" style="111" customWidth="1"/>
    <col min="10" max="10" width="20.7109375" style="109" customWidth="1"/>
    <col min="11" max="11" width="17.140625" style="113" customWidth="1"/>
    <col min="12" max="12" width="19.28515625" style="114" customWidth="1"/>
    <col min="13" max="13" width="14.42578125" style="122" customWidth="1"/>
    <col min="14" max="14" width="17" style="98" customWidth="1"/>
    <col min="15" max="15" width="18.85546875" style="98" customWidth="1"/>
    <col min="16" max="16384" width="54.85546875" style="98"/>
  </cols>
  <sheetData>
    <row r="1" spans="1:15" ht="32.25" customHeight="1" x14ac:dyDescent="0.25">
      <c r="A1" s="97" t="s">
        <v>83</v>
      </c>
      <c r="B1" s="97"/>
      <c r="C1" s="97"/>
      <c r="D1" s="97" t="s">
        <v>31</v>
      </c>
      <c r="E1" s="97"/>
      <c r="F1" s="97"/>
      <c r="G1" s="97"/>
      <c r="H1" s="97"/>
      <c r="I1" s="97"/>
      <c r="J1" s="97"/>
      <c r="K1" s="97" t="s">
        <v>37</v>
      </c>
      <c r="L1" s="97"/>
      <c r="M1" s="97"/>
      <c r="N1" s="97"/>
      <c r="O1" s="97"/>
    </row>
    <row r="2" spans="1:15" ht="29.25" customHeight="1" x14ac:dyDescent="0.25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109" customFormat="1" ht="60" customHeight="1" x14ac:dyDescent="0.2">
      <c r="A3" s="99" t="s">
        <v>5</v>
      </c>
      <c r="B3" s="123" t="s">
        <v>41</v>
      </c>
      <c r="C3" s="100" t="s">
        <v>3</v>
      </c>
      <c r="D3" s="101" t="s">
        <v>42</v>
      </c>
      <c r="E3" s="101" t="s">
        <v>4</v>
      </c>
      <c r="F3" s="101" t="s">
        <v>43</v>
      </c>
      <c r="G3" s="102" t="s">
        <v>44</v>
      </c>
      <c r="H3" s="103" t="s">
        <v>45</v>
      </c>
      <c r="I3" s="103" t="s">
        <v>82</v>
      </c>
      <c r="J3" s="104" t="s">
        <v>1</v>
      </c>
      <c r="K3" s="105" t="s">
        <v>24</v>
      </c>
      <c r="L3" s="106" t="s">
        <v>33</v>
      </c>
      <c r="M3" s="107" t="s">
        <v>23</v>
      </c>
      <c r="N3" s="47" t="s">
        <v>25</v>
      </c>
      <c r="O3" s="108" t="s">
        <v>26</v>
      </c>
    </row>
    <row r="4" spans="1:15" s="17" customFormat="1" ht="30" customHeight="1" x14ac:dyDescent="0.25">
      <c r="A4" s="75">
        <v>1</v>
      </c>
      <c r="B4" s="124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f>Reitoria!K4+ESAG!K4+CEAD!K4+CEART!K4+FAED!K4+CEFID!K4+CESFI!K4+CERES!K4+CEAVI!K4</f>
        <v>7535</v>
      </c>
      <c r="L4" s="43">
        <f>(Reitoria!K4-Reitoria!L4)+(ESAG!K4-ESAG!L4)+(CEAD!K4-CEAD!L4)+(CEART!K4-CEART!L4)+(FAED!K4-FAED!L4)+(CEFID!K4-CEFID!L4)+(CESFI!K4-CESFI!L4)+(CERES!K4-CERES!L4)+(CEAVI!K4-CEAVI!L4)</f>
        <v>2170</v>
      </c>
      <c r="M4" s="48">
        <f>K4-L4</f>
        <v>5365</v>
      </c>
      <c r="N4" s="35">
        <f>J4*K4</f>
        <v>51765.450000000004</v>
      </c>
      <c r="O4" s="36">
        <f>J4*L4</f>
        <v>14907.9</v>
      </c>
    </row>
    <row r="5" spans="1:15" s="17" customFormat="1" ht="47.25" customHeight="1" x14ac:dyDescent="0.25">
      <c r="A5" s="76"/>
      <c r="B5" s="124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f>Reitoria!K5+ESAG!K5+CEAD!K5+CEART!K5+FAED!K5+CEFID!K5+CESFI!K5+CERES!K5+CEAVI!K5</f>
        <v>1580</v>
      </c>
      <c r="L5" s="43">
        <f>(Reitoria!K5-Reitoria!L5)+(ESAG!K5-ESAG!L5)+(CEAD!K5-CEAD!L5)+(CEART!K5-CEART!L5)+(FAED!K5-FAED!L5)+(CEFID!K5-CEFID!L5)+(CESFI!K5-CESFI!L5)+(CERES!K5-CERES!L5)+(CEAVI!K5-CEAVI!L5)</f>
        <v>249</v>
      </c>
      <c r="M5" s="48">
        <f t="shared" ref="M5:M14" si="0">K5-L5</f>
        <v>1331</v>
      </c>
      <c r="N5" s="35">
        <f t="shared" ref="N5:N14" si="1">J5*K5</f>
        <v>15010</v>
      </c>
      <c r="O5" s="36">
        <f t="shared" ref="O5:O14" si="2">J5*L5</f>
        <v>2365.5</v>
      </c>
    </row>
    <row r="6" spans="1:15" s="17" customFormat="1" ht="88.5" customHeight="1" x14ac:dyDescent="0.25">
      <c r="A6" s="76"/>
      <c r="B6" s="124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5">
        <f>Reitoria!K6+ESAG!K6+CEAD!K6+CEART!K6+FAED!K6+CEFID!K6+CESFI!K6+CERES!K6+CEAVI!K6</f>
        <v>5259</v>
      </c>
      <c r="L6" s="43">
        <f>(Reitoria!K6-Reitoria!L6)+(ESAG!K6-ESAG!L6)+(CEAD!K6-CEAD!L6)+(CEART!K6-CEART!L6)+(FAED!K6-FAED!L6)+(CEFID!K6-CEFID!L6)+(CESFI!K6-CESFI!L6)+(CERES!K6-CERES!L6)+(CEAVI!K6-CEAVI!L6)</f>
        <v>700</v>
      </c>
      <c r="M6" s="48">
        <f t="shared" si="0"/>
        <v>4559</v>
      </c>
      <c r="N6" s="35">
        <f t="shared" si="1"/>
        <v>47331</v>
      </c>
      <c r="O6" s="36">
        <f t="shared" si="2"/>
        <v>6300</v>
      </c>
    </row>
    <row r="7" spans="1:15" s="17" customFormat="1" ht="31.5" x14ac:dyDescent="0.25">
      <c r="A7" s="77"/>
      <c r="B7" s="124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5">
        <f>Reitoria!K7+ESAG!K7+CEAD!K7+CEART!K7+FAED!K7+CEFID!K7+CESFI!K7+CERES!K7+CEAVI!K7</f>
        <v>60</v>
      </c>
      <c r="L7" s="43">
        <f>(Reitoria!K7-Reitoria!L7)+(ESAG!K7-ESAG!L7)+(CEAD!K7-CEAD!L7)+(CEART!K7-CEART!L7)+(FAED!K7-FAED!L7)+(CEFID!K7-CEFID!L7)+(CESFI!K7-CESFI!L7)+(CERES!K7-CERES!L7)+(CEAVI!K7-CEAVI!L7)</f>
        <v>0</v>
      </c>
      <c r="M7" s="48">
        <f t="shared" si="0"/>
        <v>60</v>
      </c>
      <c r="N7" s="35">
        <f t="shared" si="1"/>
        <v>912</v>
      </c>
      <c r="O7" s="36">
        <f t="shared" si="2"/>
        <v>0</v>
      </c>
    </row>
    <row r="8" spans="1:15" s="17" customFormat="1" ht="120" customHeight="1" x14ac:dyDescent="0.25">
      <c r="A8" s="60">
        <v>3</v>
      </c>
      <c r="B8" s="125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5">
        <f>Reitoria!K8+ESAG!K8+CEAD!K8+CEART!K8+FAED!K8+CEFID!K8+CESFI!K8+CERES!K8+CEAVI!K8</f>
        <v>6950</v>
      </c>
      <c r="L8" s="43">
        <f>(Reitoria!K8-Reitoria!L8)+(ESAG!K8-ESAG!L8)+(CEAD!K8-CEAD!L8)+(CEART!K8-CEART!L8)+(FAED!K8-FAED!L8)+(CEFID!K8-CEFID!L8)+(CESFI!K8-CESFI!L8)+(CERES!K8-CERES!L8)+(CEAVI!K8-CEAVI!L8)</f>
        <v>1400</v>
      </c>
      <c r="M8" s="48">
        <f t="shared" si="0"/>
        <v>5550</v>
      </c>
      <c r="N8" s="35">
        <f t="shared" si="1"/>
        <v>111200</v>
      </c>
      <c r="O8" s="36">
        <f t="shared" si="2"/>
        <v>22400</v>
      </c>
    </row>
    <row r="9" spans="1:15" s="17" customFormat="1" ht="63" x14ac:dyDescent="0.25">
      <c r="A9" s="79">
        <v>7</v>
      </c>
      <c r="B9" s="124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5">
        <f>Reitoria!K9+ESAG!K9+CEAD!K9+CEART!K9+FAED!K9+CEFID!K9+CESFI!K9+CERES!K9+CEAVI!K9</f>
        <v>800</v>
      </c>
      <c r="L9" s="43">
        <f>(Reitoria!K9-Reitoria!L9)+(ESAG!K9-ESAG!L9)+(CEAD!K9-CEAD!L9)+(CEART!K9-CEART!L9)+(FAED!K9-FAED!L9)+(CEFID!K9-CEFID!L9)+(CESFI!K9-CESFI!L9)+(CERES!K9-CERES!L9)+(CEAVI!K9-CEAVI!L9)</f>
        <v>0</v>
      </c>
      <c r="M9" s="48">
        <f t="shared" si="0"/>
        <v>800</v>
      </c>
      <c r="N9" s="35">
        <f t="shared" si="1"/>
        <v>3856</v>
      </c>
      <c r="O9" s="36">
        <f t="shared" si="2"/>
        <v>0</v>
      </c>
    </row>
    <row r="10" spans="1:15" s="17" customFormat="1" ht="47.25" x14ac:dyDescent="0.25">
      <c r="A10" s="80"/>
      <c r="B10" s="124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5">
        <f>Reitoria!K10+ESAG!K10+CEAD!K10+CEART!K10+FAED!K10+CEFID!K10+CESFI!K10+CERES!K10+CEAVI!K10</f>
        <v>600</v>
      </c>
      <c r="L10" s="43">
        <f>(Reitoria!K10-Reitoria!L10)+(ESAG!K10-ESAG!L10)+(CEAD!K10-CEAD!L10)+(CEART!K10-CEART!L10)+(FAED!K10-FAED!L10)+(CEFID!K10-CEFID!L10)+(CESFI!K10-CESFI!L10)+(CERES!K10-CERES!L10)+(CEAVI!K10-CEAVI!L10)</f>
        <v>0</v>
      </c>
      <c r="M10" s="48">
        <f t="shared" si="0"/>
        <v>600</v>
      </c>
      <c r="N10" s="35">
        <f t="shared" si="1"/>
        <v>1140</v>
      </c>
      <c r="O10" s="36">
        <f t="shared" si="2"/>
        <v>0</v>
      </c>
    </row>
    <row r="11" spans="1:15" s="17" customFormat="1" ht="47.25" x14ac:dyDescent="0.25">
      <c r="A11" s="80"/>
      <c r="B11" s="124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5">
        <f>Reitoria!K11+ESAG!K11+CEAD!K11+CEART!K11+FAED!K11+CEFID!K11+CESFI!K11+CERES!K11+CEAVI!K11</f>
        <v>600</v>
      </c>
      <c r="L11" s="43">
        <f>(Reitoria!K11-Reitoria!L11)+(ESAG!K11-ESAG!L11)+(CEAD!K11-CEAD!L11)+(CEART!K11-CEART!L11)+(FAED!K11-FAED!L11)+(CEFID!K11-CEFID!L11)+(CESFI!K11-CESFI!L11)+(CERES!K11-CERES!L11)+(CEAVI!K11-CEAVI!L11)</f>
        <v>0</v>
      </c>
      <c r="M11" s="48">
        <f t="shared" si="0"/>
        <v>600</v>
      </c>
      <c r="N11" s="35">
        <f t="shared" si="1"/>
        <v>1140</v>
      </c>
      <c r="O11" s="36">
        <f t="shared" si="2"/>
        <v>0</v>
      </c>
    </row>
    <row r="12" spans="1:15" s="17" customFormat="1" ht="47.25" x14ac:dyDescent="0.25">
      <c r="A12" s="80"/>
      <c r="B12" s="124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5">
        <f>Reitoria!K12+ESAG!K12+CEAD!K12+CEART!K12+FAED!K12+CEFID!K12+CESFI!K12+CERES!K12+CEAVI!K12</f>
        <v>600</v>
      </c>
      <c r="L12" s="43">
        <f>(Reitoria!K12-Reitoria!L12)+(ESAG!K12-ESAG!L12)+(CEAD!K12-CEAD!L12)+(CEART!K12-CEART!L12)+(FAED!K12-FAED!L12)+(CEFID!K12-CEFID!L12)+(CESFI!K12-CESFI!L12)+(CERES!K12-CERES!L12)+(CEAVI!K12-CEAVI!L12)</f>
        <v>0</v>
      </c>
      <c r="M12" s="48">
        <f t="shared" si="0"/>
        <v>600</v>
      </c>
      <c r="N12" s="35">
        <f t="shared" si="1"/>
        <v>1026</v>
      </c>
      <c r="O12" s="36">
        <f t="shared" si="2"/>
        <v>0</v>
      </c>
    </row>
    <row r="13" spans="1:15" s="17" customFormat="1" ht="30" customHeight="1" x14ac:dyDescent="0.25">
      <c r="A13" s="80"/>
      <c r="B13" s="124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5">
        <f>Reitoria!K13+ESAG!K13+CEAD!K13+CEART!K13+FAED!K13+CEFID!K13+CESFI!K13+CERES!K13+CEAVI!K13</f>
        <v>600</v>
      </c>
      <c r="L13" s="43">
        <f>(Reitoria!K13-Reitoria!L13)+(ESAG!K13-ESAG!L13)+(CEAD!K13-CEAD!L13)+(CEART!K13-CEART!L13)+(FAED!K13-FAED!L13)+(CEFID!K13-CEFID!L13)+(CESFI!K13-CESFI!L13)+(CERES!K13-CERES!L13)+(CEAVI!K13-CEAVI!L13)</f>
        <v>0</v>
      </c>
      <c r="M13" s="48">
        <f t="shared" si="0"/>
        <v>600</v>
      </c>
      <c r="N13" s="35">
        <f t="shared" si="1"/>
        <v>1026</v>
      </c>
      <c r="O13" s="36">
        <f t="shared" si="2"/>
        <v>0</v>
      </c>
    </row>
    <row r="14" spans="1:15" s="17" customFormat="1" ht="47.25" x14ac:dyDescent="0.25">
      <c r="A14" s="81"/>
      <c r="B14" s="124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5">
        <f>Reitoria!K14+ESAG!K14+CEAD!K14+CEART!K14+FAED!K14+CEFID!K14+CESFI!K14+CERES!K14+CEAVI!K14</f>
        <v>1000</v>
      </c>
      <c r="L14" s="43">
        <f>(Reitoria!K14-Reitoria!L14)+(ESAG!K14-ESAG!L14)+(CEAD!K14-CEAD!L14)+(CEART!K14-CEART!L14)+(FAED!K14-FAED!L14)+(CEFID!K14-CEFID!L14)+(CESFI!K14-CESFI!L14)+(CERES!K14-CERES!L14)+(CEAVI!K14-CEAVI!L14)</f>
        <v>0</v>
      </c>
      <c r="M14" s="48">
        <f t="shared" si="0"/>
        <v>1000</v>
      </c>
      <c r="N14" s="35">
        <f t="shared" si="1"/>
        <v>3420</v>
      </c>
      <c r="O14" s="36">
        <f t="shared" si="2"/>
        <v>0</v>
      </c>
    </row>
    <row r="15" spans="1:15" s="17" customFormat="1" ht="27.75" customHeight="1" x14ac:dyDescent="0.25">
      <c r="A15" s="1"/>
      <c r="B15" s="126"/>
      <c r="C15" s="19"/>
      <c r="D15" s="2"/>
      <c r="E15" s="2"/>
      <c r="F15" s="2"/>
      <c r="G15" s="2"/>
      <c r="H15" s="2"/>
      <c r="I15" s="2"/>
      <c r="J15" s="18"/>
      <c r="K15" s="20"/>
      <c r="L15" s="3"/>
      <c r="M15" s="38"/>
      <c r="N15" s="35">
        <f>SUM(N4:N14)</f>
        <v>237826.45</v>
      </c>
      <c r="O15" s="36">
        <f>SUM(O4:O14)</f>
        <v>45973.4</v>
      </c>
    </row>
    <row r="16" spans="1:15" s="17" customFormat="1" x14ac:dyDescent="0.25">
      <c r="A16" s="1"/>
      <c r="B16" s="126"/>
      <c r="C16" s="19"/>
      <c r="D16" s="2"/>
      <c r="E16" s="2"/>
      <c r="F16" s="2"/>
      <c r="G16" s="2"/>
      <c r="H16" s="2"/>
      <c r="I16" s="2"/>
      <c r="J16" s="18"/>
      <c r="K16" s="20"/>
      <c r="L16" s="3"/>
      <c r="M16" s="21"/>
    </row>
    <row r="17" spans="1:15" s="17" customFormat="1" ht="15.75" x14ac:dyDescent="0.25">
      <c r="A17" s="1"/>
      <c r="B17" s="126"/>
      <c r="C17" s="19"/>
      <c r="D17" s="23"/>
      <c r="E17" s="2"/>
      <c r="F17" s="2"/>
      <c r="G17" s="2"/>
      <c r="H17" s="2"/>
      <c r="I17" s="2"/>
      <c r="J17" s="18"/>
      <c r="K17" s="85" t="s">
        <v>84</v>
      </c>
      <c r="L17" s="86"/>
      <c r="M17" s="86"/>
      <c r="N17" s="86"/>
      <c r="O17" s="87"/>
    </row>
    <row r="18" spans="1:15" ht="15.75" x14ac:dyDescent="0.25">
      <c r="D18" s="115"/>
      <c r="K18" s="116" t="s">
        <v>34</v>
      </c>
      <c r="L18" s="117"/>
      <c r="M18" s="117"/>
      <c r="N18" s="117"/>
      <c r="O18" s="118"/>
    </row>
    <row r="19" spans="1:15" ht="15.75" x14ac:dyDescent="0.25">
      <c r="D19" s="115"/>
      <c r="K19" s="119" t="s">
        <v>37</v>
      </c>
      <c r="L19" s="120"/>
      <c r="M19" s="120"/>
      <c r="N19" s="120"/>
      <c r="O19" s="121"/>
    </row>
    <row r="20" spans="1:15" ht="15.75" x14ac:dyDescent="0.25">
      <c r="K20" s="29" t="s">
        <v>27</v>
      </c>
      <c r="L20" s="30"/>
      <c r="M20" s="30"/>
      <c r="N20" s="30"/>
      <c r="O20" s="26">
        <f>N15</f>
        <v>237826.45</v>
      </c>
    </row>
    <row r="21" spans="1:15" ht="15.75" x14ac:dyDescent="0.25">
      <c r="K21" s="31" t="s">
        <v>28</v>
      </c>
      <c r="L21" s="32"/>
      <c r="M21" s="32"/>
      <c r="N21" s="32"/>
      <c r="O21" s="27">
        <f>O15</f>
        <v>45973.4</v>
      </c>
    </row>
    <row r="22" spans="1:15" ht="15.75" x14ac:dyDescent="0.25">
      <c r="K22" s="31" t="s">
        <v>29</v>
      </c>
      <c r="L22" s="32"/>
      <c r="M22" s="32"/>
      <c r="N22" s="32"/>
      <c r="O22" s="28"/>
    </row>
    <row r="23" spans="1:15" ht="15.75" x14ac:dyDescent="0.25">
      <c r="K23" s="33" t="s">
        <v>30</v>
      </c>
      <c r="L23" s="34"/>
      <c r="M23" s="34"/>
      <c r="N23" s="34"/>
      <c r="O23" s="96">
        <f>O21/O20</f>
        <v>0.19330650564729027</v>
      </c>
    </row>
    <row r="24" spans="1:15" ht="15.75" x14ac:dyDescent="0.25">
      <c r="K24" s="82" t="s">
        <v>104</v>
      </c>
      <c r="L24" s="83"/>
      <c r="M24" s="83"/>
      <c r="N24" s="83"/>
      <c r="O24" s="84"/>
    </row>
  </sheetData>
  <mergeCells count="12">
    <mergeCell ref="K18:O18"/>
    <mergeCell ref="K19:O19"/>
    <mergeCell ref="K24:O24"/>
    <mergeCell ref="K1:O1"/>
    <mergeCell ref="A2:O2"/>
    <mergeCell ref="K17:O17"/>
    <mergeCell ref="A1:C1"/>
    <mergeCell ref="D1:J1"/>
    <mergeCell ref="A4:A7"/>
    <mergeCell ref="B4:B7"/>
    <mergeCell ref="A9:A14"/>
    <mergeCell ref="B9:B1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89" t="s">
        <v>6</v>
      </c>
      <c r="B1" s="89"/>
      <c r="C1" s="89"/>
      <c r="D1" s="89"/>
      <c r="E1" s="89"/>
      <c r="F1" s="89"/>
      <c r="G1" s="89"/>
      <c r="H1" s="89"/>
    </row>
    <row r="2" spans="1:8" ht="20.25" x14ac:dyDescent="0.2">
      <c r="B2" s="5"/>
    </row>
    <row r="3" spans="1:8" ht="47.25" customHeight="1" x14ac:dyDescent="0.2">
      <c r="A3" s="90" t="s">
        <v>7</v>
      </c>
      <c r="B3" s="90"/>
      <c r="C3" s="90"/>
      <c r="D3" s="90"/>
      <c r="E3" s="90"/>
      <c r="F3" s="90"/>
      <c r="G3" s="90"/>
      <c r="H3" s="90"/>
    </row>
    <row r="4" spans="1:8" ht="35.25" customHeight="1" x14ac:dyDescent="0.2">
      <c r="B4" s="6"/>
    </row>
    <row r="5" spans="1:8" ht="15" customHeight="1" x14ac:dyDescent="0.2">
      <c r="A5" s="91" t="s">
        <v>8</v>
      </c>
      <c r="B5" s="91"/>
      <c r="C5" s="91"/>
      <c r="D5" s="91"/>
      <c r="E5" s="91"/>
      <c r="F5" s="91"/>
      <c r="G5" s="91"/>
      <c r="H5" s="91"/>
    </row>
    <row r="6" spans="1:8" ht="15" customHeight="1" x14ac:dyDescent="0.2">
      <c r="A6" s="91" t="s">
        <v>9</v>
      </c>
      <c r="B6" s="91"/>
      <c r="C6" s="91"/>
      <c r="D6" s="91"/>
      <c r="E6" s="91"/>
      <c r="F6" s="91"/>
      <c r="G6" s="91"/>
      <c r="H6" s="91"/>
    </row>
    <row r="7" spans="1:8" ht="15" customHeight="1" x14ac:dyDescent="0.2">
      <c r="A7" s="91" t="s">
        <v>10</v>
      </c>
      <c r="B7" s="91"/>
      <c r="C7" s="91"/>
      <c r="D7" s="91"/>
      <c r="E7" s="91"/>
      <c r="F7" s="91"/>
      <c r="G7" s="91"/>
      <c r="H7" s="91"/>
    </row>
    <row r="8" spans="1:8" ht="15" customHeight="1" x14ac:dyDescent="0.2">
      <c r="A8" s="91" t="s">
        <v>11</v>
      </c>
      <c r="B8" s="91"/>
      <c r="C8" s="91"/>
      <c r="D8" s="91"/>
      <c r="E8" s="91"/>
      <c r="F8" s="91"/>
      <c r="G8" s="91"/>
      <c r="H8" s="91"/>
    </row>
    <row r="9" spans="1:8" ht="30" customHeight="1" x14ac:dyDescent="0.2">
      <c r="B9" s="7"/>
    </row>
    <row r="10" spans="1:8" ht="105" customHeight="1" x14ac:dyDescent="0.2">
      <c r="A10" s="92" t="s">
        <v>12</v>
      </c>
      <c r="B10" s="92"/>
      <c r="C10" s="92"/>
      <c r="D10" s="92"/>
      <c r="E10" s="92"/>
      <c r="F10" s="92"/>
      <c r="G10" s="92"/>
      <c r="H10" s="92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93" t="s">
        <v>18</v>
      </c>
      <c r="B19" s="93"/>
      <c r="C19" s="93"/>
      <c r="D19" s="93"/>
      <c r="E19" s="93"/>
      <c r="F19" s="93"/>
      <c r="G19" s="93"/>
      <c r="H19" s="93"/>
    </row>
    <row r="20" spans="1:8" ht="14.25" x14ac:dyDescent="0.2">
      <c r="A20" s="94" t="s">
        <v>19</v>
      </c>
      <c r="B20" s="94"/>
      <c r="C20" s="94"/>
      <c r="D20" s="94"/>
      <c r="E20" s="94"/>
      <c r="F20" s="94"/>
      <c r="G20" s="94"/>
      <c r="H20" s="94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95" t="s">
        <v>20</v>
      </c>
      <c r="B24" s="95"/>
      <c r="C24" s="95"/>
      <c r="D24" s="95"/>
      <c r="E24" s="95"/>
      <c r="F24" s="95"/>
      <c r="G24" s="95"/>
      <c r="H24" s="95"/>
    </row>
    <row r="25" spans="1:8" ht="15" customHeight="1" x14ac:dyDescent="0.2">
      <c r="A25" s="95" t="s">
        <v>21</v>
      </c>
      <c r="B25" s="95"/>
      <c r="C25" s="95"/>
      <c r="D25" s="95"/>
      <c r="E25" s="95"/>
      <c r="F25" s="95"/>
      <c r="G25" s="95"/>
      <c r="H25" s="95"/>
    </row>
    <row r="26" spans="1:8" ht="15" customHeight="1" x14ac:dyDescent="0.2">
      <c r="A26" s="88" t="s">
        <v>22</v>
      </c>
      <c r="B26" s="88"/>
      <c r="C26" s="88"/>
      <c r="D26" s="88"/>
      <c r="E26" s="88"/>
      <c r="F26" s="88"/>
      <c r="G26" s="88"/>
      <c r="H26" s="8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B10" zoomScale="80" zoomScaleNormal="80" workbookViewId="0">
      <selection activeCell="N1" sqref="N1:O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71093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99</v>
      </c>
      <c r="O1" s="73" t="s">
        <v>100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43100</v>
      </c>
      <c r="O3" s="42">
        <v>43100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520</v>
      </c>
      <c r="L4" s="43">
        <f>K4-(SUM(N4:AA4))</f>
        <v>420</v>
      </c>
      <c r="M4" s="44" t="str">
        <f>IF(L4&lt;0,"ATENÇÃO","OK")</f>
        <v>OK</v>
      </c>
      <c r="N4" s="49">
        <v>100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520</v>
      </c>
      <c r="L5" s="43">
        <f t="shared" ref="L5:L14" si="0">K5-(SUM(N5:AA5))</f>
        <v>520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2250</v>
      </c>
      <c r="L6" s="43">
        <f t="shared" si="0"/>
        <v>1990</v>
      </c>
      <c r="M6" s="44" t="str">
        <f t="shared" ref="M6:M14" si="1">IF(L6&lt;0,"ATENÇÃO","OK")</f>
        <v>OK</v>
      </c>
      <c r="N6" s="49">
        <v>260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1040</v>
      </c>
      <c r="L8" s="43">
        <f t="shared" si="0"/>
        <v>1000</v>
      </c>
      <c r="M8" s="44" t="str">
        <f t="shared" si="1"/>
        <v>OK</v>
      </c>
      <c r="N8" s="49"/>
      <c r="O8" s="49">
        <v>40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P4:Y4">
    <cfRule type="cellIs" dxfId="182" priority="22" stopIfTrue="1" operator="greaterThan">
      <formula>0</formula>
    </cfRule>
    <cfRule type="cellIs" dxfId="181" priority="23" stopIfTrue="1" operator="greaterThan">
      <formula>0</formula>
    </cfRule>
    <cfRule type="cellIs" dxfId="180" priority="24" stopIfTrue="1" operator="greaterThan">
      <formula>0</formula>
    </cfRule>
  </conditionalFormatting>
  <conditionalFormatting sqref="P5:Y14">
    <cfRule type="cellIs" dxfId="179" priority="19" stopIfTrue="1" operator="greaterThan">
      <formula>0</formula>
    </cfRule>
    <cfRule type="cellIs" dxfId="178" priority="20" stopIfTrue="1" operator="greaterThan">
      <formula>0</formula>
    </cfRule>
    <cfRule type="cellIs" dxfId="177" priority="21" stopIfTrue="1" operator="greaterThan">
      <formula>0</formula>
    </cfRule>
  </conditionalFormatting>
  <conditionalFormatting sqref="Z4:AA4">
    <cfRule type="cellIs" dxfId="176" priority="16" stopIfTrue="1" operator="greaterThan">
      <formula>0</formula>
    </cfRule>
    <cfRule type="cellIs" dxfId="175" priority="17" stopIfTrue="1" operator="greaterThan">
      <formula>0</formula>
    </cfRule>
    <cfRule type="cellIs" dxfId="174" priority="18" stopIfTrue="1" operator="greaterThan">
      <formula>0</formula>
    </cfRule>
  </conditionalFormatting>
  <conditionalFormatting sqref="Z5:AA14">
    <cfRule type="cellIs" dxfId="173" priority="13" stopIfTrue="1" operator="greaterThan">
      <formula>0</formula>
    </cfRule>
    <cfRule type="cellIs" dxfId="172" priority="14" stopIfTrue="1" operator="greaterThan">
      <formula>0</formula>
    </cfRule>
    <cfRule type="cellIs" dxfId="171" priority="15" stopIfTrue="1" operator="greaterThan">
      <formula>0</formula>
    </cfRule>
  </conditionalFormatting>
  <conditionalFormatting sqref="N4">
    <cfRule type="cellIs" dxfId="170" priority="10" stopIfTrue="1" operator="greaterThan">
      <formula>0</formula>
    </cfRule>
    <cfRule type="cellIs" dxfId="169" priority="11" stopIfTrue="1" operator="greaterThan">
      <formula>0</formula>
    </cfRule>
    <cfRule type="cellIs" dxfId="168" priority="12" stopIfTrue="1" operator="greaterThan">
      <formula>0</formula>
    </cfRule>
  </conditionalFormatting>
  <conditionalFormatting sqref="N5:N14">
    <cfRule type="cellIs" dxfId="167" priority="7" stopIfTrue="1" operator="greaterThan">
      <formula>0</formula>
    </cfRule>
    <cfRule type="cellIs" dxfId="166" priority="8" stopIfTrue="1" operator="greaterThan">
      <formula>0</formula>
    </cfRule>
    <cfRule type="cellIs" dxfId="165" priority="9" stopIfTrue="1" operator="greaterThan">
      <formula>0</formula>
    </cfRule>
  </conditionalFormatting>
  <conditionalFormatting sqref="O4">
    <cfRule type="cellIs" dxfId="164" priority="4" stopIfTrue="1" operator="greaterThan">
      <formula>0</formula>
    </cfRule>
    <cfRule type="cellIs" dxfId="163" priority="5" stopIfTrue="1" operator="greaterThan">
      <formula>0</formula>
    </cfRule>
    <cfRule type="cellIs" dxfId="162" priority="6" stopIfTrue="1" operator="greaterThan">
      <formula>0</formula>
    </cfRule>
  </conditionalFormatting>
  <conditionalFormatting sqref="O5:O14">
    <cfRule type="cellIs" dxfId="161" priority="1" stopIfTrue="1" operator="greaterThan">
      <formula>0</formula>
    </cfRule>
    <cfRule type="cellIs" dxfId="160" priority="2" stopIfTrue="1" operator="greaterThan">
      <formula>0</formula>
    </cfRule>
    <cfRule type="cellIs" dxfId="15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A13" zoomScale="80" zoomScaleNormal="80" workbookViewId="0">
      <selection activeCell="N1" sqref="N1:O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71093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89</v>
      </c>
      <c r="O1" s="73" t="s">
        <v>90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42962</v>
      </c>
      <c r="O3" s="42">
        <v>42977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400</v>
      </c>
      <c r="L4" s="43">
        <f>K4-(SUM(N4:AA4))</f>
        <v>200</v>
      </c>
      <c r="M4" s="44" t="str">
        <f>IF(L4&lt;0,"ATENÇÃO","OK")</f>
        <v>OK</v>
      </c>
      <c r="N4" s="49"/>
      <c r="O4" s="49">
        <v>200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50</v>
      </c>
      <c r="L5" s="43">
        <f t="shared" ref="L5:L14" si="0">K5-(SUM(N5:AA5))</f>
        <v>0</v>
      </c>
      <c r="M5" s="44" t="str">
        <f>IF(L5&lt;0,"ATENÇÃO","OK")</f>
        <v>OK</v>
      </c>
      <c r="N5" s="49"/>
      <c r="O5" s="49">
        <v>50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70</v>
      </c>
      <c r="L6" s="43">
        <f t="shared" si="0"/>
        <v>0</v>
      </c>
      <c r="M6" s="44" t="str">
        <f t="shared" ref="M6:M14" si="1">IF(L6&lt;0,"ATENÇÃO","OK")</f>
        <v>OK</v>
      </c>
      <c r="N6" s="49"/>
      <c r="O6" s="49">
        <v>70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400</v>
      </c>
      <c r="L8" s="43">
        <f t="shared" si="0"/>
        <v>200</v>
      </c>
      <c r="M8" s="44" t="str">
        <f t="shared" si="1"/>
        <v>OK</v>
      </c>
      <c r="N8" s="49">
        <v>200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P4:Y4">
    <cfRule type="cellIs" dxfId="158" priority="22" stopIfTrue="1" operator="greaterThan">
      <formula>0</formula>
    </cfRule>
    <cfRule type="cellIs" dxfId="157" priority="23" stopIfTrue="1" operator="greaterThan">
      <formula>0</formula>
    </cfRule>
    <cfRule type="cellIs" dxfId="156" priority="24" stopIfTrue="1" operator="greaterThan">
      <formula>0</formula>
    </cfRule>
  </conditionalFormatting>
  <conditionalFormatting sqref="P5:Y14">
    <cfRule type="cellIs" dxfId="155" priority="19" stopIfTrue="1" operator="greaterThan">
      <formula>0</formula>
    </cfRule>
    <cfRule type="cellIs" dxfId="154" priority="20" stopIfTrue="1" operator="greaterThan">
      <formula>0</formula>
    </cfRule>
    <cfRule type="cellIs" dxfId="153" priority="21" stopIfTrue="1" operator="greaterThan">
      <formula>0</formula>
    </cfRule>
  </conditionalFormatting>
  <conditionalFormatting sqref="Z4:AA4">
    <cfRule type="cellIs" dxfId="152" priority="16" stopIfTrue="1" operator="greaterThan">
      <formula>0</formula>
    </cfRule>
    <cfRule type="cellIs" dxfId="151" priority="17" stopIfTrue="1" operator="greaterThan">
      <formula>0</formula>
    </cfRule>
    <cfRule type="cellIs" dxfId="150" priority="18" stopIfTrue="1" operator="greaterThan">
      <formula>0</formula>
    </cfRule>
  </conditionalFormatting>
  <conditionalFormatting sqref="Z5:AA14">
    <cfRule type="cellIs" dxfId="149" priority="13" stopIfTrue="1" operator="greaterThan">
      <formula>0</formula>
    </cfRule>
    <cfRule type="cellIs" dxfId="148" priority="14" stopIfTrue="1" operator="greaterThan">
      <formula>0</formula>
    </cfRule>
    <cfRule type="cellIs" dxfId="147" priority="15" stopIfTrue="1" operator="greaterThan">
      <formula>0</formula>
    </cfRule>
  </conditionalFormatting>
  <conditionalFormatting sqref="N4">
    <cfRule type="cellIs" dxfId="146" priority="10" stopIfTrue="1" operator="greaterThan">
      <formula>0</formula>
    </cfRule>
    <cfRule type="cellIs" dxfId="145" priority="11" stopIfTrue="1" operator="greaterThan">
      <formula>0</formula>
    </cfRule>
    <cfRule type="cellIs" dxfId="144" priority="12" stopIfTrue="1" operator="greaterThan">
      <formula>0</formula>
    </cfRule>
  </conditionalFormatting>
  <conditionalFormatting sqref="N5:N14">
    <cfRule type="cellIs" dxfId="143" priority="7" stopIfTrue="1" operator="greaterThan">
      <formula>0</formula>
    </cfRule>
    <cfRule type="cellIs" dxfId="142" priority="8" stopIfTrue="1" operator="greaterThan">
      <formula>0</formula>
    </cfRule>
    <cfRule type="cellIs" dxfId="141" priority="9" stopIfTrue="1" operator="greaterThan">
      <formula>0</formula>
    </cfRule>
  </conditionalFormatting>
  <conditionalFormatting sqref="O4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conditionalFormatting sqref="O5:O14">
    <cfRule type="cellIs" dxfId="137" priority="1" stopIfTrue="1" operator="greaterThan">
      <formula>0</formula>
    </cfRule>
    <cfRule type="cellIs" dxfId="136" priority="2" stopIfTrue="1" operator="greaterThan">
      <formula>0</formula>
    </cfRule>
    <cfRule type="cellIs" dxfId="13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C10" zoomScale="80" zoomScaleNormal="80" workbookViewId="0">
      <selection activeCell="N5" sqref="N5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57031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86</v>
      </c>
      <c r="O1" s="73" t="s">
        <v>87</v>
      </c>
      <c r="P1" s="73" t="s">
        <v>88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42916</v>
      </c>
      <c r="O3" s="42">
        <v>42916</v>
      </c>
      <c r="P3" s="42">
        <v>43026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435</v>
      </c>
      <c r="L4" s="43">
        <f>K4-(SUM(N4:AA4))</f>
        <v>265</v>
      </c>
      <c r="M4" s="44" t="str">
        <f>IF(L4&lt;0,"ATENÇÃO","OK")</f>
        <v>OK</v>
      </c>
      <c r="N4" s="49"/>
      <c r="O4" s="49">
        <v>160</v>
      </c>
      <c r="P4" s="49">
        <v>10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/>
      <c r="L5" s="43">
        <f t="shared" ref="L5:L14" si="0">K5-(SUM(N5:AA5))</f>
        <v>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179</v>
      </c>
      <c r="L6" s="43">
        <f t="shared" si="0"/>
        <v>79</v>
      </c>
      <c r="M6" s="44" t="str">
        <f t="shared" ref="M6:M14" si="1">IF(L6&lt;0,"ATENÇÃO","OK")</f>
        <v>OK</v>
      </c>
      <c r="N6" s="49"/>
      <c r="O6" s="49">
        <v>50</v>
      </c>
      <c r="P6" s="49">
        <v>50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660</v>
      </c>
      <c r="L8" s="43">
        <f t="shared" si="0"/>
        <v>500</v>
      </c>
      <c r="M8" s="44" t="str">
        <f t="shared" si="1"/>
        <v>OK</v>
      </c>
      <c r="N8" s="49">
        <v>160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Q4:Y4">
    <cfRule type="cellIs" dxfId="134" priority="22" stopIfTrue="1" operator="greaterThan">
      <formula>0</formula>
    </cfRule>
    <cfRule type="cellIs" dxfId="133" priority="23" stopIfTrue="1" operator="greaterThan">
      <formula>0</formula>
    </cfRule>
    <cfRule type="cellIs" dxfId="132" priority="24" stopIfTrue="1" operator="greaterThan">
      <formula>0</formula>
    </cfRule>
  </conditionalFormatting>
  <conditionalFormatting sqref="Q5:Y14">
    <cfRule type="cellIs" dxfId="131" priority="19" stopIfTrue="1" operator="greaterThan">
      <formula>0</formula>
    </cfRule>
    <cfRule type="cellIs" dxfId="130" priority="20" stopIfTrue="1" operator="greaterThan">
      <formula>0</formula>
    </cfRule>
    <cfRule type="cellIs" dxfId="129" priority="21" stopIfTrue="1" operator="greaterThan">
      <formula>0</formula>
    </cfRule>
  </conditionalFormatting>
  <conditionalFormatting sqref="Z4:AA4">
    <cfRule type="cellIs" dxfId="128" priority="16" stopIfTrue="1" operator="greaterThan">
      <formula>0</formula>
    </cfRule>
    <cfRule type="cellIs" dxfId="127" priority="17" stopIfTrue="1" operator="greaterThan">
      <formula>0</formula>
    </cfRule>
    <cfRule type="cellIs" dxfId="126" priority="18" stopIfTrue="1" operator="greaterThan">
      <formula>0</formula>
    </cfRule>
  </conditionalFormatting>
  <conditionalFormatting sqref="Z5:AA14">
    <cfRule type="cellIs" dxfId="125" priority="13" stopIfTrue="1" operator="greaterThan">
      <formula>0</formula>
    </cfRule>
    <cfRule type="cellIs" dxfId="124" priority="14" stopIfTrue="1" operator="greaterThan">
      <formula>0</formula>
    </cfRule>
    <cfRule type="cellIs" dxfId="123" priority="15" stopIfTrue="1" operator="greaterThan">
      <formula>0</formula>
    </cfRule>
  </conditionalFormatting>
  <conditionalFormatting sqref="N4">
    <cfRule type="cellIs" dxfId="122" priority="10" stopIfTrue="1" operator="greaterThan">
      <formula>0</formula>
    </cfRule>
    <cfRule type="cellIs" dxfId="121" priority="11" stopIfTrue="1" operator="greaterThan">
      <formula>0</formula>
    </cfRule>
    <cfRule type="cellIs" dxfId="120" priority="12" stopIfTrue="1" operator="greaterThan">
      <formula>0</formula>
    </cfRule>
  </conditionalFormatting>
  <conditionalFormatting sqref="N5:N14">
    <cfRule type="cellIs" dxfId="119" priority="7" stopIfTrue="1" operator="greaterThan">
      <formula>0</formula>
    </cfRule>
    <cfRule type="cellIs" dxfId="118" priority="8" stopIfTrue="1" operator="greaterThan">
      <formula>0</formula>
    </cfRule>
    <cfRule type="cellIs" dxfId="117" priority="9" stopIfTrue="1" operator="greaterThan">
      <formula>0</formula>
    </cfRule>
  </conditionalFormatting>
  <conditionalFormatting sqref="O4:P4">
    <cfRule type="cellIs" dxfId="116" priority="4" stopIfTrue="1" operator="greaterThan">
      <formula>0</formula>
    </cfRule>
    <cfRule type="cellIs" dxfId="115" priority="5" stopIfTrue="1" operator="greaterThan">
      <formula>0</formula>
    </cfRule>
    <cfRule type="cellIs" dxfId="114" priority="6" stopIfTrue="1" operator="greaterThan">
      <formula>0</formula>
    </cfRule>
  </conditionalFormatting>
  <conditionalFormatting sqref="O5:P14">
    <cfRule type="cellIs" dxfId="113" priority="1" stopIfTrue="1" operator="greaterThan">
      <formula>0</formula>
    </cfRule>
    <cfRule type="cellIs" dxfId="112" priority="2" stopIfTrue="1" operator="greaterThan">
      <formula>0</formula>
    </cfRule>
    <cfRule type="cellIs" dxfId="11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E10" zoomScale="80" zoomScaleNormal="80" workbookViewId="0">
      <selection activeCell="L4" sqref="L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855468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94</v>
      </c>
      <c r="O1" s="73" t="s">
        <v>95</v>
      </c>
      <c r="P1" s="73" t="s">
        <v>96</v>
      </c>
      <c r="Q1" s="73" t="s">
        <v>97</v>
      </c>
      <c r="R1" s="73" t="s">
        <v>98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42919</v>
      </c>
      <c r="O3" s="42">
        <v>42920</v>
      </c>
      <c r="P3" s="42">
        <v>42965</v>
      </c>
      <c r="Q3" s="42">
        <v>43026</v>
      </c>
      <c r="R3" s="42">
        <v>43045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800</v>
      </c>
      <c r="L4" s="43">
        <f>K4-(SUM(N4:AA4))</f>
        <v>400</v>
      </c>
      <c r="M4" s="44" t="str">
        <f>IF(L4&lt;0,"ATENÇÃO","OK")</f>
        <v>OK</v>
      </c>
      <c r="N4" s="49">
        <v>150</v>
      </c>
      <c r="O4" s="49"/>
      <c r="P4" s="49">
        <v>150</v>
      </c>
      <c r="Q4" s="49">
        <v>100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60</v>
      </c>
      <c r="L5" s="43">
        <f t="shared" ref="L5:L14" si="0">K5-(SUM(N5:AA5))</f>
        <v>40</v>
      </c>
      <c r="M5" s="44" t="str">
        <f>IF(L5&lt;0,"ATENÇÃO","OK")</f>
        <v>OK</v>
      </c>
      <c r="N5" s="49">
        <v>20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140</v>
      </c>
      <c r="L6" s="43">
        <f t="shared" si="0"/>
        <v>90</v>
      </c>
      <c r="M6" s="44" t="str">
        <f t="shared" ref="M6:M14" si="1">IF(L6&lt;0,"ATENÇÃO","OK")</f>
        <v>OK</v>
      </c>
      <c r="N6" s="49">
        <v>20</v>
      </c>
      <c r="O6" s="49"/>
      <c r="P6" s="49"/>
      <c r="Q6" s="49">
        <v>30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1100</v>
      </c>
      <c r="L8" s="43">
        <f t="shared" si="0"/>
        <v>700</v>
      </c>
      <c r="M8" s="44" t="str">
        <f t="shared" si="1"/>
        <v>OK</v>
      </c>
      <c r="N8" s="49"/>
      <c r="O8" s="49">
        <v>200</v>
      </c>
      <c r="P8" s="49"/>
      <c r="Q8" s="49"/>
      <c r="R8" s="49">
        <v>200</v>
      </c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S4:Y4">
    <cfRule type="cellIs" dxfId="110" priority="22" stopIfTrue="1" operator="greaterThan">
      <formula>0</formula>
    </cfRule>
    <cfRule type="cellIs" dxfId="109" priority="23" stopIfTrue="1" operator="greaterThan">
      <formula>0</formula>
    </cfRule>
    <cfRule type="cellIs" dxfId="108" priority="24" stopIfTrue="1" operator="greaterThan">
      <formula>0</formula>
    </cfRule>
  </conditionalFormatting>
  <conditionalFormatting sqref="S5:Y14">
    <cfRule type="cellIs" dxfId="107" priority="19" stopIfTrue="1" operator="greaterThan">
      <formula>0</formula>
    </cfRule>
    <cfRule type="cellIs" dxfId="106" priority="20" stopIfTrue="1" operator="greaterThan">
      <formula>0</formula>
    </cfRule>
    <cfRule type="cellIs" dxfId="105" priority="21" stopIfTrue="1" operator="greaterThan">
      <formula>0</formula>
    </cfRule>
  </conditionalFormatting>
  <conditionalFormatting sqref="Z4:AA4">
    <cfRule type="cellIs" dxfId="104" priority="16" stopIfTrue="1" operator="greaterThan">
      <formula>0</formula>
    </cfRule>
    <cfRule type="cellIs" dxfId="103" priority="17" stopIfTrue="1" operator="greaterThan">
      <formula>0</formula>
    </cfRule>
    <cfRule type="cellIs" dxfId="102" priority="18" stopIfTrue="1" operator="greaterThan">
      <formula>0</formula>
    </cfRule>
  </conditionalFormatting>
  <conditionalFormatting sqref="Z5:AA14">
    <cfRule type="cellIs" dxfId="101" priority="13" stopIfTrue="1" operator="greaterThan">
      <formula>0</formula>
    </cfRule>
    <cfRule type="cellIs" dxfId="100" priority="14" stopIfTrue="1" operator="greaterThan">
      <formula>0</formula>
    </cfRule>
    <cfRule type="cellIs" dxfId="99" priority="15" stopIfTrue="1" operator="greaterThan">
      <formula>0</formula>
    </cfRule>
  </conditionalFormatting>
  <conditionalFormatting sqref="N4">
    <cfRule type="cellIs" dxfId="98" priority="10" stopIfTrue="1" operator="greaterThan">
      <formula>0</formula>
    </cfRule>
    <cfRule type="cellIs" dxfId="97" priority="11" stopIfTrue="1" operator="greaterThan">
      <formula>0</formula>
    </cfRule>
    <cfRule type="cellIs" dxfId="96" priority="12" stopIfTrue="1" operator="greaterThan">
      <formula>0</formula>
    </cfRule>
  </conditionalFormatting>
  <conditionalFormatting sqref="N5:N14">
    <cfRule type="cellIs" dxfId="95" priority="7" stopIfTrue="1" operator="greaterThan">
      <formula>0</formula>
    </cfRule>
    <cfRule type="cellIs" dxfId="94" priority="8" stopIfTrue="1" operator="greaterThan">
      <formula>0</formula>
    </cfRule>
    <cfRule type="cellIs" dxfId="93" priority="9" stopIfTrue="1" operator="greaterThan">
      <formula>0</formula>
    </cfRule>
  </conditionalFormatting>
  <conditionalFormatting sqref="O4:R4">
    <cfRule type="cellIs" dxfId="92" priority="4" stopIfTrue="1" operator="greaterThan">
      <formula>0</formula>
    </cfRule>
    <cfRule type="cellIs" dxfId="91" priority="5" stopIfTrue="1" operator="greaterThan">
      <formula>0</formula>
    </cfRule>
    <cfRule type="cellIs" dxfId="90" priority="6" stopIfTrue="1" operator="greaterThan">
      <formula>0</formula>
    </cfRule>
  </conditionalFormatting>
  <conditionalFormatting sqref="O5:R14">
    <cfRule type="cellIs" dxfId="89" priority="1" stopIfTrue="1" operator="greaterThan">
      <formula>0</formula>
    </cfRule>
    <cfRule type="cellIs" dxfId="88" priority="2" stopIfTrue="1" operator="greaterThan">
      <formula>0</formula>
    </cfRule>
    <cfRule type="cellIs" dxfId="8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A10" zoomScale="80" zoomScaleNormal="80" workbookViewId="0">
      <selection activeCell="N1" sqref="N1:P8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71093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101</v>
      </c>
      <c r="O1" s="73" t="s">
        <v>102</v>
      </c>
      <c r="P1" s="73" t="s">
        <v>103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42982</v>
      </c>
      <c r="O3" s="42">
        <v>43011</v>
      </c>
      <c r="P3" s="42">
        <v>43046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2500</v>
      </c>
      <c r="L4" s="43">
        <f>K4-(SUM(N4:AA4))</f>
        <v>1850</v>
      </c>
      <c r="M4" s="44" t="str">
        <f>IF(L4&lt;0,"ATENÇÃO","OK")</f>
        <v>OK</v>
      </c>
      <c r="N4" s="49">
        <v>400</v>
      </c>
      <c r="O4" s="49"/>
      <c r="P4" s="49">
        <v>250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50</v>
      </c>
      <c r="L5" s="43">
        <f t="shared" ref="L5:L14" si="0">K5-(SUM(N5:AA5))</f>
        <v>46</v>
      </c>
      <c r="M5" s="44" t="str">
        <f>IF(L5&lt;0,"ATENÇÃO","OK")</f>
        <v>OK</v>
      </c>
      <c r="N5" s="49"/>
      <c r="O5" s="49"/>
      <c r="P5" s="49">
        <v>4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500</v>
      </c>
      <c r="L6" s="43">
        <f t="shared" si="0"/>
        <v>470</v>
      </c>
      <c r="M6" s="44" t="str">
        <f t="shared" ref="M6:M14" si="1">IF(L6&lt;0,"ATENÇÃO","OK")</f>
        <v>OK</v>
      </c>
      <c r="N6" s="49"/>
      <c r="O6" s="49"/>
      <c r="P6" s="49">
        <v>30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1500</v>
      </c>
      <c r="L8" s="43">
        <f t="shared" si="0"/>
        <v>1300</v>
      </c>
      <c r="M8" s="44" t="str">
        <f t="shared" si="1"/>
        <v>OK</v>
      </c>
      <c r="N8" s="49"/>
      <c r="O8" s="49">
        <v>200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J1:AJ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  <mergeCell ref="S1:S2"/>
    <mergeCell ref="T1:T2"/>
    <mergeCell ref="A9:A14"/>
    <mergeCell ref="B9:B14"/>
    <mergeCell ref="AG1:AG2"/>
    <mergeCell ref="AH1:AH2"/>
    <mergeCell ref="AI1:AI2"/>
    <mergeCell ref="D1:J1"/>
    <mergeCell ref="K1:M1"/>
    <mergeCell ref="R1:R2"/>
    <mergeCell ref="N1:N2"/>
    <mergeCell ref="O1:O2"/>
    <mergeCell ref="P1:P2"/>
    <mergeCell ref="Q1:Q2"/>
    <mergeCell ref="A1:C1"/>
    <mergeCell ref="A4:A7"/>
    <mergeCell ref="B4:B7"/>
  </mergeCells>
  <conditionalFormatting sqref="N9:N14">
    <cfRule type="cellIs" dxfId="86" priority="25" stopIfTrue="1" operator="greaterThan">
      <formula>0</formula>
    </cfRule>
    <cfRule type="cellIs" dxfId="85" priority="26" stopIfTrue="1" operator="greaterThan">
      <formula>0</formula>
    </cfRule>
    <cfRule type="cellIs" dxfId="84" priority="27" stopIfTrue="1" operator="greaterThan">
      <formula>0</formula>
    </cfRule>
  </conditionalFormatting>
  <conditionalFormatting sqref="Q4:Y4">
    <cfRule type="cellIs" dxfId="83" priority="22" stopIfTrue="1" operator="greaterThan">
      <formula>0</formula>
    </cfRule>
    <cfRule type="cellIs" dxfId="82" priority="23" stopIfTrue="1" operator="greaterThan">
      <formula>0</formula>
    </cfRule>
    <cfRule type="cellIs" dxfId="81" priority="24" stopIfTrue="1" operator="greaterThan">
      <formula>0</formula>
    </cfRule>
  </conditionalFormatting>
  <conditionalFormatting sqref="O9:Y14 Q5:Y8">
    <cfRule type="cellIs" dxfId="80" priority="19" stopIfTrue="1" operator="greaterThan">
      <formula>0</formula>
    </cfRule>
    <cfRule type="cellIs" dxfId="79" priority="20" stopIfTrue="1" operator="greaterThan">
      <formula>0</formula>
    </cfRule>
    <cfRule type="cellIs" dxfId="78" priority="21" stopIfTrue="1" operator="greaterThan">
      <formula>0</formula>
    </cfRule>
  </conditionalFormatting>
  <conditionalFormatting sqref="Z4:AA4">
    <cfRule type="cellIs" dxfId="77" priority="16" stopIfTrue="1" operator="greaterThan">
      <formula>0</formula>
    </cfRule>
    <cfRule type="cellIs" dxfId="76" priority="17" stopIfTrue="1" operator="greaterThan">
      <formula>0</formula>
    </cfRule>
    <cfRule type="cellIs" dxfId="75" priority="18" stopIfTrue="1" operator="greaterThan">
      <formula>0</formula>
    </cfRule>
  </conditionalFormatting>
  <conditionalFormatting sqref="Z5:AA14">
    <cfRule type="cellIs" dxfId="74" priority="13" stopIfTrue="1" operator="greaterThan">
      <formula>0</formula>
    </cfRule>
    <cfRule type="cellIs" dxfId="73" priority="14" stopIfTrue="1" operator="greaterThan">
      <formula>0</formula>
    </cfRule>
    <cfRule type="cellIs" dxfId="72" priority="15" stopIfTrue="1" operator="greaterThan">
      <formula>0</formula>
    </cfRule>
  </conditionalFormatting>
  <conditionalFormatting sqref="N4">
    <cfRule type="cellIs" dxfId="71" priority="10" stopIfTrue="1" operator="greaterThan">
      <formula>0</formula>
    </cfRule>
    <cfRule type="cellIs" dxfId="70" priority="11" stopIfTrue="1" operator="greaterThan">
      <formula>0</formula>
    </cfRule>
    <cfRule type="cellIs" dxfId="69" priority="12" stopIfTrue="1" operator="greaterThan">
      <formula>0</formula>
    </cfRule>
  </conditionalFormatting>
  <conditionalFormatting sqref="N5:N8">
    <cfRule type="cellIs" dxfId="68" priority="7" stopIfTrue="1" operator="greaterThan">
      <formula>0</formula>
    </cfRule>
    <cfRule type="cellIs" dxfId="67" priority="8" stopIfTrue="1" operator="greaterThan">
      <formula>0</formula>
    </cfRule>
    <cfRule type="cellIs" dxfId="66" priority="9" stopIfTrue="1" operator="greaterThan">
      <formula>0</formula>
    </cfRule>
  </conditionalFormatting>
  <conditionalFormatting sqref="O4:P4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O5:P8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A16" zoomScale="80" zoomScaleNormal="80" workbookViewId="0">
      <selection activeCell="N6" sqref="N6"/>
    </sheetView>
  </sheetViews>
  <sheetFormatPr defaultColWidth="14" defaultRowHeight="15" x14ac:dyDescent="0.25"/>
  <cols>
    <col min="1" max="1" width="14" style="1"/>
    <col min="2" max="2" width="14" style="2"/>
    <col min="3" max="3" width="14" style="19"/>
    <col min="4" max="9" width="14" style="2"/>
    <col min="10" max="10" width="14" style="18"/>
    <col min="11" max="11" width="14" style="20"/>
    <col min="12" max="12" width="14" style="3"/>
    <col min="13" max="13" width="14" style="21"/>
    <col min="14" max="27" width="14" style="22"/>
    <col min="28" max="16384" width="14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92</v>
      </c>
      <c r="O1" s="73" t="s">
        <v>93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42984</v>
      </c>
      <c r="O3" s="42">
        <v>42993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200</v>
      </c>
      <c r="L4" s="43">
        <f>K4-(SUM(N4:AA4))</f>
        <v>150</v>
      </c>
      <c r="M4" s="44" t="str">
        <f>IF(L4&lt;0,"ATENÇÃO","OK")</f>
        <v>OK</v>
      </c>
      <c r="N4" s="49"/>
      <c r="O4" s="49">
        <v>50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100</v>
      </c>
      <c r="L5" s="43">
        <f t="shared" ref="L5:L14" si="0">K5-(SUM(N5:AA5))</f>
        <v>75</v>
      </c>
      <c r="M5" s="44" t="str">
        <f>IF(L5&lt;0,"ATENÇÃO","OK")</f>
        <v>OK</v>
      </c>
      <c r="N5" s="49"/>
      <c r="O5" s="49">
        <v>25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200</v>
      </c>
      <c r="L6" s="43">
        <f t="shared" si="0"/>
        <v>140</v>
      </c>
      <c r="M6" s="44" t="str">
        <f t="shared" ref="M6:M14" si="1">IF(L6&lt;0,"ATENÇÃO","OK")</f>
        <v>OK</v>
      </c>
      <c r="N6" s="49"/>
      <c r="O6" s="49">
        <v>60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157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600</v>
      </c>
      <c r="L8" s="43">
        <f t="shared" si="0"/>
        <v>200</v>
      </c>
      <c r="M8" s="44" t="str">
        <f t="shared" si="1"/>
        <v>OK</v>
      </c>
      <c r="N8" s="49">
        <v>400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220.5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173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173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173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173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204.7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P4:Y4">
    <cfRule type="cellIs" dxfId="59" priority="22" stopIfTrue="1" operator="greaterThan">
      <formula>0</formula>
    </cfRule>
    <cfRule type="cellIs" dxfId="58" priority="23" stopIfTrue="1" operator="greaterThan">
      <formula>0</formula>
    </cfRule>
    <cfRule type="cellIs" dxfId="57" priority="24" stopIfTrue="1" operator="greaterThan">
      <formula>0</formula>
    </cfRule>
  </conditionalFormatting>
  <conditionalFormatting sqref="P5:Y14">
    <cfRule type="cellIs" dxfId="56" priority="19" stopIfTrue="1" operator="greaterThan">
      <formula>0</formula>
    </cfRule>
    <cfRule type="cellIs" dxfId="55" priority="20" stopIfTrue="1" operator="greaterThan">
      <formula>0</formula>
    </cfRule>
    <cfRule type="cellIs" dxfId="54" priority="21" stopIfTrue="1" operator="greaterThan">
      <formula>0</formula>
    </cfRule>
  </conditionalFormatting>
  <conditionalFormatting sqref="Z4:AA4">
    <cfRule type="cellIs" dxfId="53" priority="16" stopIfTrue="1" operator="greaterThan">
      <formula>0</formula>
    </cfRule>
    <cfRule type="cellIs" dxfId="52" priority="17" stopIfTrue="1" operator="greaterThan">
      <formula>0</formula>
    </cfRule>
    <cfRule type="cellIs" dxfId="51" priority="18" stopIfTrue="1" operator="greaterThan">
      <formula>0</formula>
    </cfRule>
  </conditionalFormatting>
  <conditionalFormatting sqref="Z5:AA14">
    <cfRule type="cellIs" dxfId="50" priority="13" stopIfTrue="1" operator="greaterThan">
      <formula>0</formula>
    </cfRule>
    <cfRule type="cellIs" dxfId="49" priority="14" stopIfTrue="1" operator="greaterThan">
      <formula>0</formula>
    </cfRule>
    <cfRule type="cellIs" dxfId="48" priority="15" stopIfTrue="1" operator="greaterThan">
      <formula>0</formula>
    </cfRule>
  </conditionalFormatting>
  <conditionalFormatting sqref="N4">
    <cfRule type="cellIs" dxfId="47" priority="10" stopIfTrue="1" operator="greaterThan">
      <formula>0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N5:N14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O4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O5:O14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N1" sqref="N1:N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855468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91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42982</v>
      </c>
      <c r="O3" s="42" t="s">
        <v>40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480</v>
      </c>
      <c r="L4" s="43">
        <f>K4-(SUM(N4:AA4))</f>
        <v>230</v>
      </c>
      <c r="M4" s="44" t="str">
        <f>IF(L4&lt;0,"ATENÇÃO","OK")</f>
        <v>OK</v>
      </c>
      <c r="N4" s="49">
        <v>250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/>
      <c r="L5" s="43">
        <f t="shared" ref="L5:L14" si="0">K5-(SUM(N5:AA5))</f>
        <v>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720</v>
      </c>
      <c r="L6" s="43">
        <f t="shared" si="0"/>
        <v>690</v>
      </c>
      <c r="M6" s="44" t="str">
        <f t="shared" ref="M6:M14" si="1">IF(L6&lt;0,"ATENÇÃO","OK")</f>
        <v>OK</v>
      </c>
      <c r="N6" s="49">
        <v>30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>
        <v>40</v>
      </c>
      <c r="L7" s="43">
        <f t="shared" si="0"/>
        <v>40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250</v>
      </c>
      <c r="L8" s="43">
        <f t="shared" si="0"/>
        <v>250</v>
      </c>
      <c r="M8" s="44" t="str">
        <f t="shared" si="1"/>
        <v>OK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O4:Y4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O5:Y14">
    <cfRule type="cellIs" dxfId="32" priority="13" stopIfTrue="1" operator="greaterThan">
      <formula>0</formula>
    </cfRule>
    <cfRule type="cellIs" dxfId="31" priority="14" stopIfTrue="1" operator="greaterThan">
      <formula>0</formula>
    </cfRule>
    <cfRule type="cellIs" dxfId="30" priority="15" stopIfTrue="1" operator="greaterThan">
      <formula>0</formula>
    </cfRule>
  </conditionalFormatting>
  <conditionalFormatting sqref="Z4:AA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Z5:AA14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N4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N5:N14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K1" sqref="K1:M1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3.140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74" t="s">
        <v>36</v>
      </c>
      <c r="B1" s="74"/>
      <c r="C1" s="74"/>
      <c r="D1" s="74" t="s">
        <v>31</v>
      </c>
      <c r="E1" s="74"/>
      <c r="F1" s="74"/>
      <c r="G1" s="74"/>
      <c r="H1" s="74"/>
      <c r="I1" s="74"/>
      <c r="J1" s="74"/>
      <c r="K1" s="74" t="s">
        <v>37</v>
      </c>
      <c r="L1" s="74"/>
      <c r="M1" s="74"/>
      <c r="N1" s="73" t="s">
        <v>39</v>
      </c>
      <c r="O1" s="73" t="s">
        <v>39</v>
      </c>
      <c r="P1" s="73" t="s">
        <v>39</v>
      </c>
      <c r="Q1" s="73" t="s">
        <v>39</v>
      </c>
      <c r="R1" s="73" t="s">
        <v>39</v>
      </c>
      <c r="S1" s="73" t="s">
        <v>39</v>
      </c>
      <c r="T1" s="73" t="s">
        <v>39</v>
      </c>
      <c r="U1" s="73" t="s">
        <v>39</v>
      </c>
      <c r="V1" s="73" t="s">
        <v>39</v>
      </c>
      <c r="W1" s="73" t="s">
        <v>39</v>
      </c>
      <c r="X1" s="73" t="s">
        <v>39</v>
      </c>
      <c r="Y1" s="73" t="s">
        <v>39</v>
      </c>
      <c r="Z1" s="73" t="s">
        <v>39</v>
      </c>
      <c r="AA1" s="73" t="s">
        <v>39</v>
      </c>
      <c r="AB1" s="73" t="s">
        <v>39</v>
      </c>
      <c r="AC1" s="73" t="s">
        <v>39</v>
      </c>
      <c r="AD1" s="73" t="s">
        <v>39</v>
      </c>
      <c r="AE1" s="73" t="s">
        <v>39</v>
      </c>
      <c r="AF1" s="73" t="s">
        <v>39</v>
      </c>
      <c r="AG1" s="73" t="s">
        <v>39</v>
      </c>
      <c r="AH1" s="73" t="s">
        <v>39</v>
      </c>
      <c r="AI1" s="73" t="s">
        <v>39</v>
      </c>
      <c r="AJ1" s="73" t="s">
        <v>39</v>
      </c>
    </row>
    <row r="2" spans="1:36" ht="21.7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 t="s">
        <v>40</v>
      </c>
      <c r="O3" s="42" t="s">
        <v>40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75">
        <v>1</v>
      </c>
      <c r="B4" s="78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/>
      <c r="L4" s="43">
        <f>K4-(SUM(N4:AA4))</f>
        <v>0</v>
      </c>
      <c r="M4" s="44" t="str">
        <f>IF(L4&lt;0,"ATENÇÃO","OK")</f>
        <v>OK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76"/>
      <c r="B5" s="78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/>
      <c r="L5" s="43">
        <f t="shared" ref="L5:L14" si="0">K5-(SUM(N5:AA5))</f>
        <v>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76"/>
      <c r="B6" s="78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/>
      <c r="L6" s="43">
        <f t="shared" si="0"/>
        <v>0</v>
      </c>
      <c r="M6" s="44" t="str">
        <f t="shared" ref="M6:M14" si="1">IF(L6&lt;0,"ATENÇÃO","OK")</f>
        <v>OK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77"/>
      <c r="B7" s="78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400</v>
      </c>
      <c r="L8" s="43">
        <f t="shared" si="0"/>
        <v>400</v>
      </c>
      <c r="M8" s="44" t="str">
        <f t="shared" si="1"/>
        <v>OK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79">
        <v>7</v>
      </c>
      <c r="B9" s="78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80"/>
      <c r="B10" s="78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80"/>
      <c r="B11" s="78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80"/>
      <c r="B12" s="78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80"/>
      <c r="B13" s="78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81"/>
      <c r="B14" s="78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  <mergeCell ref="V1:V2"/>
    <mergeCell ref="W1:W2"/>
    <mergeCell ref="T1:T2"/>
    <mergeCell ref="U1:U2"/>
    <mergeCell ref="A1:C1"/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</mergeCells>
  <conditionalFormatting sqref="N4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N5:N14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O4:Y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O5:Y1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Z4:AA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Z5:AA1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CEAD</vt:lpstr>
      <vt:lpstr>CEART</vt:lpstr>
      <vt:lpstr>FAED</vt:lpstr>
      <vt:lpstr>CEFID</vt:lpstr>
      <vt:lpstr>CESFI</vt:lpstr>
      <vt:lpstr>CERES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2018-02-15T16:49:41Z</dcterms:modified>
</cp:coreProperties>
</file>